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3.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150" windowWidth="28770" windowHeight="12255" activeTab="0"/>
  </bookViews>
  <sheets>
    <sheet name="résumé" sheetId="1" r:id="rId1"/>
    <sheet name="grandissements" sheetId="2" r:id="rId2"/>
    <sheet name="18-105 et bonnette" sheetId="3" r:id="rId3"/>
    <sheet name="Sigma 105 - D7000" sheetId="4" r:id="rId4"/>
    <sheet name="Sigma 105 - D7100" sheetId="5" r:id="rId5"/>
    <sheet name="Sigma 105 - D7100 - bonnette" sheetId="6" r:id="rId6"/>
    <sheet name="SX40 + bonnette" sheetId="7" r:id="rId7"/>
  </sheets>
  <definedNames>
    <definedName name="_xlnm._FilterDatabase" localSheetId="2" hidden="1">'18-105 et bonnette'!$A$3:$O$3</definedName>
    <definedName name="_xlnm.Print_Area" localSheetId="0">'résumé'!$A$1:$Q$19</definedName>
  </definedNames>
  <calcPr fullCalcOnLoad="1"/>
</workbook>
</file>

<file path=xl/comments1.xml><?xml version="1.0" encoding="utf-8"?>
<comments xmlns="http://schemas.openxmlformats.org/spreadsheetml/2006/main">
  <authors>
    <author>gt</author>
    <author>tayeb</author>
  </authors>
  <commentList>
    <comment ref="G4" authorId="0">
      <text>
        <r>
          <rPr>
            <b/>
            <sz val="8"/>
            <rFont val="Tahoma"/>
            <family val="0"/>
          </rPr>
          <t>En fait, il s'agit ici plutôt de la distance entre pixels, en supposant une matrice de pixels à maille carrée.</t>
        </r>
        <r>
          <rPr>
            <sz val="8"/>
            <rFont val="Tahoma"/>
            <family val="0"/>
          </rPr>
          <t xml:space="preserve">
</t>
        </r>
      </text>
    </comment>
    <comment ref="I4" authorId="1">
      <text>
        <r>
          <rPr>
            <b/>
            <sz val="8"/>
            <rFont val="Tahoma"/>
            <family val="0"/>
          </rPr>
          <t xml:space="preserve">Estimation.
Si le nombre est connu, remplacer la formule et le mettre en gras. </t>
        </r>
        <r>
          <rPr>
            <sz val="8"/>
            <rFont val="Tahoma"/>
            <family val="0"/>
          </rPr>
          <t xml:space="preserve">
</t>
        </r>
      </text>
    </comment>
    <comment ref="N4" authorId="1">
      <text>
        <r>
          <rPr>
            <b/>
            <sz val="9"/>
            <rFont val="Tahoma"/>
            <family val="0"/>
          </rPr>
          <t>pixels dans l'image pour 1mm de l'objet</t>
        </r>
        <r>
          <rPr>
            <sz val="9"/>
            <rFont val="Tahoma"/>
            <family val="0"/>
          </rPr>
          <t xml:space="preserve">
</t>
        </r>
      </text>
    </comment>
    <comment ref="P4" authorId="1">
      <text>
        <r>
          <rPr>
            <b/>
            <sz val="9"/>
            <rFont val="Tahoma"/>
            <family val="0"/>
          </rPr>
          <t>chaque pixel sur l'image représente x micromètres de l'objet</t>
        </r>
        <r>
          <rPr>
            <sz val="9"/>
            <rFont val="Tahoma"/>
            <family val="0"/>
          </rPr>
          <t xml:space="preserve">
</t>
        </r>
      </text>
    </comment>
    <comment ref="M4" authorId="1">
      <text>
        <r>
          <rPr>
            <b/>
            <sz val="9"/>
            <rFont val="Tahoma"/>
            <family val="0"/>
          </rPr>
          <t>rapport entre la taille de l'image sur le capteur et la taille réelle de l'objet</t>
        </r>
        <r>
          <rPr>
            <sz val="9"/>
            <rFont val="Tahoma"/>
            <family val="0"/>
          </rPr>
          <t xml:space="preserve">
</t>
        </r>
      </text>
    </comment>
    <comment ref="O4" authorId="1">
      <text>
        <r>
          <rPr>
            <b/>
            <sz val="9"/>
            <rFont val="Tahoma"/>
            <family val="0"/>
          </rPr>
          <t>pixels dans l'image pour 1mm de l'objet</t>
        </r>
        <r>
          <rPr>
            <sz val="9"/>
            <rFont val="Tahoma"/>
            <family val="0"/>
          </rPr>
          <t xml:space="preserve">
</t>
        </r>
      </text>
    </comment>
    <comment ref="B11" authorId="1">
      <text>
        <r>
          <rPr>
            <b/>
            <sz val="9"/>
            <rFont val="Tahoma"/>
            <family val="0"/>
          </rPr>
          <t>zoom à fond sur ce bridge, focale 150.5mm</t>
        </r>
        <r>
          <rPr>
            <sz val="9"/>
            <rFont val="Tahoma"/>
            <family val="0"/>
          </rPr>
          <t xml:space="preserve">
</t>
        </r>
      </text>
    </comment>
    <comment ref="B16" authorId="1">
      <text>
        <r>
          <rPr>
            <b/>
            <sz val="9"/>
            <rFont val="Tahoma"/>
            <family val="0"/>
          </rPr>
          <t>bonnette de 5 dioptries, comme par exemple la Raynox DCR-150</t>
        </r>
        <r>
          <rPr>
            <sz val="9"/>
            <rFont val="Tahoma"/>
            <family val="0"/>
          </rPr>
          <t xml:space="preserve">
</t>
        </r>
      </text>
    </comment>
    <comment ref="B18" authorId="1">
      <text>
        <r>
          <rPr>
            <b/>
            <sz val="9"/>
            <rFont val="Tahoma"/>
            <family val="0"/>
          </rPr>
          <t>bonnette de 5 dioptries, comme par exemple la Raynox DCR-150</t>
        </r>
        <r>
          <rPr>
            <sz val="9"/>
            <rFont val="Tahoma"/>
            <family val="0"/>
          </rPr>
          <t xml:space="preserve">
</t>
        </r>
      </text>
    </comment>
    <comment ref="B12" authorId="1">
      <text>
        <r>
          <rPr>
            <b/>
            <sz val="9"/>
            <rFont val="Tahoma"/>
            <family val="0"/>
          </rPr>
          <t>zoom à fond sur ce portable, focale 135mm</t>
        </r>
        <r>
          <rPr>
            <sz val="9"/>
            <rFont val="Tahoma"/>
            <family val="0"/>
          </rPr>
          <t xml:space="preserve">
</t>
        </r>
      </text>
    </comment>
    <comment ref="B13" authorId="1">
      <text>
        <r>
          <rPr>
            <b/>
            <sz val="9"/>
            <rFont val="Tahoma"/>
            <family val="0"/>
          </rPr>
          <t>zoom à fond sur ce portable, focale 172mm</t>
        </r>
        <r>
          <rPr>
            <sz val="9"/>
            <rFont val="Tahoma"/>
            <family val="0"/>
          </rPr>
          <t xml:space="preserve">
</t>
        </r>
      </text>
    </comment>
  </commentList>
</comments>
</file>

<file path=xl/comments3.xml><?xml version="1.0" encoding="utf-8"?>
<comments xmlns="http://schemas.openxmlformats.org/spreadsheetml/2006/main">
  <authors>
    <author>gt</author>
  </authors>
  <commentList>
    <comment ref="G3" authorId="0">
      <text>
        <r>
          <rPr>
            <b/>
            <sz val="8"/>
            <rFont val="Tahoma"/>
            <family val="0"/>
          </rPr>
          <t>Correction de la distorsion par DxO?
Car cela modifie un poil l'image.</t>
        </r>
        <r>
          <rPr>
            <sz val="8"/>
            <rFont val="Tahoma"/>
            <family val="0"/>
          </rPr>
          <t xml:space="preserve">
</t>
        </r>
      </text>
    </comment>
    <comment ref="H3" authorId="0">
      <text>
        <r>
          <rPr>
            <b/>
            <sz val="8"/>
            <rFont val="Tahoma"/>
            <family val="0"/>
          </rPr>
          <t>Lue dans les EXIFs avec PhotoME</t>
        </r>
        <r>
          <rPr>
            <sz val="8"/>
            <rFont val="Tahoma"/>
            <family val="0"/>
          </rPr>
          <t xml:space="preserve">
</t>
        </r>
      </text>
    </comment>
    <comment ref="K3" authorId="0">
      <text>
        <r>
          <rPr>
            <b/>
            <sz val="8"/>
            <rFont val="Tahoma"/>
            <family val="0"/>
          </rPr>
          <t>obtenu en traçant un rectangle dans Irfanview</t>
        </r>
        <r>
          <rPr>
            <sz val="8"/>
            <rFont val="Tahoma"/>
            <family val="0"/>
          </rPr>
          <t xml:space="preserve">
</t>
        </r>
      </text>
    </comment>
    <comment ref="U3" authorId="0">
      <text>
        <r>
          <rPr>
            <b/>
            <sz val="8"/>
            <rFont val="Tahoma"/>
            <family val="0"/>
          </rPr>
          <t>Lue dans les EXIFs avec PhotoME</t>
        </r>
        <r>
          <rPr>
            <sz val="8"/>
            <rFont val="Tahoma"/>
            <family val="0"/>
          </rPr>
          <t xml:space="preserve">
</t>
        </r>
      </text>
    </comment>
    <comment ref="U11" authorId="0">
      <text>
        <r>
          <rPr>
            <b/>
            <sz val="8"/>
            <rFont val="Tahoma"/>
            <family val="0"/>
          </rPr>
          <t>le plus simple est de draguer un rectancle avec IrfanView</t>
        </r>
        <r>
          <rPr>
            <sz val="8"/>
            <rFont val="Tahoma"/>
            <family val="0"/>
          </rPr>
          <t xml:space="preserve">
</t>
        </r>
      </text>
    </comment>
  </commentList>
</comments>
</file>

<file path=xl/comments4.xml><?xml version="1.0" encoding="utf-8"?>
<comments xmlns="http://schemas.openxmlformats.org/spreadsheetml/2006/main">
  <authors>
    <author>gt</author>
  </authors>
  <commentList>
    <comment ref="G3" authorId="0">
      <text>
        <r>
          <rPr>
            <b/>
            <sz val="8"/>
            <rFont val="Tahoma"/>
            <family val="0"/>
          </rPr>
          <t>Correction de la distorsion par DxO?
Car cela modifie un poil l'image.</t>
        </r>
        <r>
          <rPr>
            <sz val="8"/>
            <rFont val="Tahoma"/>
            <family val="0"/>
          </rPr>
          <t xml:space="preserve">
</t>
        </r>
      </text>
    </comment>
    <comment ref="H3" authorId="0">
      <text>
        <r>
          <rPr>
            <b/>
            <sz val="8"/>
            <rFont val="Tahoma"/>
            <family val="0"/>
          </rPr>
          <t>Lue dans les EXIFs avec PhotoME</t>
        </r>
        <r>
          <rPr>
            <sz val="8"/>
            <rFont val="Tahoma"/>
            <family val="0"/>
          </rPr>
          <t xml:space="preserve">
</t>
        </r>
      </text>
    </comment>
    <comment ref="K3" authorId="0">
      <text>
        <r>
          <rPr>
            <b/>
            <sz val="8"/>
            <rFont val="Tahoma"/>
            <family val="0"/>
          </rPr>
          <t>obtenu en traçant un rectangle dans Irfanview</t>
        </r>
        <r>
          <rPr>
            <sz val="8"/>
            <rFont val="Tahoma"/>
            <family val="0"/>
          </rPr>
          <t xml:space="preserve">
</t>
        </r>
      </text>
    </comment>
    <comment ref="U3" authorId="0">
      <text>
        <r>
          <rPr>
            <b/>
            <sz val="8"/>
            <rFont val="Tahoma"/>
            <family val="0"/>
          </rPr>
          <t>Lue dans les EXIFs avec PhotoME</t>
        </r>
        <r>
          <rPr>
            <sz val="8"/>
            <rFont val="Tahoma"/>
            <family val="0"/>
          </rPr>
          <t xml:space="preserve">
</t>
        </r>
      </text>
    </comment>
    <comment ref="U11" authorId="0">
      <text>
        <r>
          <rPr>
            <b/>
            <sz val="8"/>
            <rFont val="Tahoma"/>
            <family val="0"/>
          </rPr>
          <t>le plus simple est de draguer un rectancle avec IrfanView</t>
        </r>
        <r>
          <rPr>
            <sz val="8"/>
            <rFont val="Tahoma"/>
            <family val="0"/>
          </rPr>
          <t xml:space="preserve">
</t>
        </r>
      </text>
    </comment>
  </commentList>
</comments>
</file>

<file path=xl/comments5.xml><?xml version="1.0" encoding="utf-8"?>
<comments xmlns="http://schemas.openxmlformats.org/spreadsheetml/2006/main">
  <authors>
    <author>gt</author>
  </authors>
  <commentList>
    <comment ref="G3" authorId="0">
      <text>
        <r>
          <rPr>
            <b/>
            <sz val="8"/>
            <rFont val="Tahoma"/>
            <family val="0"/>
          </rPr>
          <t>Correction de la distorsion par DxO?
Car cela modifie un poil l'image.</t>
        </r>
        <r>
          <rPr>
            <sz val="8"/>
            <rFont val="Tahoma"/>
            <family val="0"/>
          </rPr>
          <t xml:space="preserve">
</t>
        </r>
      </text>
    </comment>
    <comment ref="H3" authorId="0">
      <text>
        <r>
          <rPr>
            <b/>
            <sz val="8"/>
            <rFont val="Tahoma"/>
            <family val="0"/>
          </rPr>
          <t>Lue dans les EXIFs avec PhotoME</t>
        </r>
        <r>
          <rPr>
            <sz val="8"/>
            <rFont val="Tahoma"/>
            <family val="0"/>
          </rPr>
          <t xml:space="preserve">
</t>
        </r>
      </text>
    </comment>
    <comment ref="K3" authorId="0">
      <text>
        <r>
          <rPr>
            <b/>
            <sz val="8"/>
            <rFont val="Tahoma"/>
            <family val="0"/>
          </rPr>
          <t>obtenu en traçant un rectangle dans Irfanview</t>
        </r>
        <r>
          <rPr>
            <sz val="8"/>
            <rFont val="Tahoma"/>
            <family val="0"/>
          </rPr>
          <t xml:space="preserve">
</t>
        </r>
      </text>
    </comment>
    <comment ref="Q8" authorId="0">
      <text>
        <r>
          <rPr>
            <b/>
            <sz val="8"/>
            <rFont val="Tahoma"/>
            <family val="0"/>
          </rPr>
          <t>le plus simple est de draguer un rectancle avec IrfanView</t>
        </r>
        <r>
          <rPr>
            <sz val="8"/>
            <rFont val="Tahoma"/>
            <family val="0"/>
          </rPr>
          <t xml:space="preserve">
</t>
        </r>
      </text>
    </comment>
  </commentList>
</comments>
</file>

<file path=xl/comments6.xml><?xml version="1.0" encoding="utf-8"?>
<comments xmlns="http://schemas.openxmlformats.org/spreadsheetml/2006/main">
  <authors>
    <author>gt</author>
  </authors>
  <commentList>
    <comment ref="G3" authorId="0">
      <text>
        <r>
          <rPr>
            <b/>
            <sz val="8"/>
            <rFont val="Tahoma"/>
            <family val="0"/>
          </rPr>
          <t>Correction de la distorsion par DxO?
Car cela modifie un poil l'image.</t>
        </r>
        <r>
          <rPr>
            <sz val="8"/>
            <rFont val="Tahoma"/>
            <family val="0"/>
          </rPr>
          <t xml:space="preserve">
</t>
        </r>
      </text>
    </comment>
    <comment ref="H3" authorId="0">
      <text>
        <r>
          <rPr>
            <b/>
            <sz val="8"/>
            <rFont val="Tahoma"/>
            <family val="0"/>
          </rPr>
          <t>Lue dans les EXIFs avec PhotoME</t>
        </r>
        <r>
          <rPr>
            <sz val="8"/>
            <rFont val="Tahoma"/>
            <family val="0"/>
          </rPr>
          <t xml:space="preserve">
</t>
        </r>
      </text>
    </comment>
    <comment ref="J3" authorId="0">
      <text>
        <r>
          <rPr>
            <b/>
            <sz val="8"/>
            <rFont val="Tahoma"/>
            <family val="0"/>
          </rPr>
          <t>obtenu en traçant un rectangle dans Irfanview</t>
        </r>
        <r>
          <rPr>
            <sz val="8"/>
            <rFont val="Tahoma"/>
            <family val="0"/>
          </rPr>
          <t xml:space="preserve">
</t>
        </r>
      </text>
    </comment>
    <comment ref="P8" authorId="0">
      <text>
        <r>
          <rPr>
            <b/>
            <sz val="8"/>
            <rFont val="Tahoma"/>
            <family val="0"/>
          </rPr>
          <t>le plus simple est de draguer un rectancle avec IrfanView</t>
        </r>
        <r>
          <rPr>
            <sz val="8"/>
            <rFont val="Tahoma"/>
            <family val="0"/>
          </rPr>
          <t xml:space="preserve">
</t>
        </r>
      </text>
    </comment>
  </commentList>
</comments>
</file>

<file path=xl/comments7.xml><?xml version="1.0" encoding="utf-8"?>
<comments xmlns="http://schemas.openxmlformats.org/spreadsheetml/2006/main">
  <authors>
    <author>gt</author>
    <author>tayeb</author>
    <author>GT</author>
  </authors>
  <commentList>
    <comment ref="H5" authorId="0">
      <text>
        <r>
          <rPr>
            <b/>
            <sz val="8"/>
            <rFont val="Tahoma"/>
            <family val="0"/>
          </rPr>
          <t>Correction de la distorsion par DxO?
Car cela modifie un poil l'image.</t>
        </r>
        <r>
          <rPr>
            <sz val="8"/>
            <rFont val="Tahoma"/>
            <family val="0"/>
          </rPr>
          <t xml:space="preserve">
</t>
        </r>
      </text>
    </comment>
    <comment ref="I5" authorId="0">
      <text>
        <r>
          <rPr>
            <b/>
            <sz val="8"/>
            <rFont val="Tahoma"/>
            <family val="0"/>
          </rPr>
          <t>Lue dans les EXIFs avec PhotoME</t>
        </r>
        <r>
          <rPr>
            <sz val="8"/>
            <rFont val="Tahoma"/>
            <family val="0"/>
          </rPr>
          <t xml:space="preserve">
</t>
        </r>
      </text>
    </comment>
    <comment ref="K5" authorId="0">
      <text>
        <r>
          <rPr>
            <b/>
            <sz val="8"/>
            <rFont val="Tahoma"/>
            <family val="0"/>
          </rPr>
          <t>obtenu en traçant un rectangle dans Irfanview</t>
        </r>
        <r>
          <rPr>
            <sz val="8"/>
            <rFont val="Tahoma"/>
            <family val="0"/>
          </rPr>
          <t xml:space="preserve">
</t>
        </r>
      </text>
    </comment>
    <comment ref="Q8" authorId="0">
      <text>
        <r>
          <rPr>
            <b/>
            <sz val="8"/>
            <rFont val="Tahoma"/>
            <family val="0"/>
          </rPr>
          <t>le plus simple est de draguer un rectancle avec IrfanView</t>
        </r>
        <r>
          <rPr>
            <sz val="8"/>
            <rFont val="Tahoma"/>
            <family val="0"/>
          </rPr>
          <t xml:space="preserve">
</t>
        </r>
      </text>
    </comment>
    <comment ref="I6" authorId="1">
      <text>
        <r>
          <rPr>
            <b/>
            <sz val="9"/>
            <rFont val="Tahoma"/>
            <family val="0"/>
          </rPr>
          <t>en manuel</t>
        </r>
        <r>
          <rPr>
            <sz val="9"/>
            <rFont val="Tahoma"/>
            <family val="0"/>
          </rPr>
          <t xml:space="preserve">
</t>
        </r>
      </text>
    </comment>
    <comment ref="I7" authorId="1">
      <text>
        <r>
          <rPr>
            <b/>
            <sz val="9"/>
            <rFont val="Tahoma"/>
            <family val="0"/>
          </rPr>
          <t>en manuel</t>
        </r>
        <r>
          <rPr>
            <sz val="9"/>
            <rFont val="Tahoma"/>
            <family val="0"/>
          </rPr>
          <t xml:space="preserve">
</t>
        </r>
      </text>
    </comment>
    <comment ref="J7" authorId="1">
      <text>
        <r>
          <rPr>
            <b/>
            <sz val="9"/>
            <rFont val="Tahoma"/>
            <family val="0"/>
          </rPr>
          <t>diagonale de 6x3</t>
        </r>
        <r>
          <rPr>
            <sz val="9"/>
            <rFont val="Tahoma"/>
            <family val="0"/>
          </rPr>
          <t xml:space="preserve">
</t>
        </r>
      </text>
    </comment>
    <comment ref="I8" authorId="1">
      <text>
        <r>
          <rPr>
            <b/>
            <sz val="9"/>
            <rFont val="Tahoma"/>
            <family val="0"/>
          </rPr>
          <t>en manuel</t>
        </r>
        <r>
          <rPr>
            <sz val="9"/>
            <rFont val="Tahoma"/>
            <family val="0"/>
          </rPr>
          <t xml:space="preserve">
</t>
        </r>
      </text>
    </comment>
    <comment ref="I9" authorId="1">
      <text>
        <r>
          <rPr>
            <b/>
            <sz val="9"/>
            <rFont val="Tahoma"/>
            <family val="0"/>
          </rPr>
          <t>en manuel</t>
        </r>
        <r>
          <rPr>
            <sz val="9"/>
            <rFont val="Tahoma"/>
            <family val="0"/>
          </rPr>
          <t xml:space="preserve">
</t>
        </r>
      </text>
    </comment>
    <comment ref="J5" authorId="2">
      <text>
        <r>
          <rPr>
            <b/>
            <sz val="8"/>
            <rFont val="Tahoma"/>
            <family val="2"/>
          </rPr>
          <t>dimension réelle</t>
        </r>
        <r>
          <rPr>
            <sz val="8"/>
            <rFont val="Tahoma"/>
            <family val="0"/>
          </rPr>
          <t xml:space="preserve">
</t>
        </r>
      </text>
    </comment>
    <comment ref="F6" authorId="2">
      <text>
        <r>
          <rPr>
            <b/>
            <sz val="8"/>
            <rFont val="Tahoma"/>
            <family val="0"/>
          </rPr>
          <t xml:space="preserve">soit 150.5 mm.
Vérifier avec PhotoME que le zoom numérique n'est pas actif. Si c'est le cas, PhotoME indique une indication du genre:
150.5 mm (1.5x numérique) </t>
        </r>
        <r>
          <rPr>
            <sz val="8"/>
            <rFont val="Tahoma"/>
            <family val="0"/>
          </rPr>
          <t xml:space="preserve">
</t>
        </r>
      </text>
    </comment>
    <comment ref="F7" authorId="2">
      <text>
        <r>
          <rPr>
            <b/>
            <sz val="8"/>
            <rFont val="Tahoma"/>
            <family val="0"/>
          </rPr>
          <t xml:space="preserve">soit 150.5 mm.
Vérifier avec PhotoME que le zoom numérique n'est pas actif. Si c'est le cas, PhotoME indique une indication du genre:
150.5 mm (1.5x numérique) </t>
        </r>
        <r>
          <rPr>
            <sz val="8"/>
            <rFont val="Tahoma"/>
            <family val="0"/>
          </rPr>
          <t xml:space="preserve">
</t>
        </r>
      </text>
    </comment>
    <comment ref="F8" authorId="2">
      <text>
        <r>
          <rPr>
            <b/>
            <sz val="8"/>
            <rFont val="Tahoma"/>
            <family val="0"/>
          </rPr>
          <t xml:space="preserve">soit 150.5 mm.
Vérifier avec PhotoME que le zoom numérique n'est pas actif. Si c'est le cas, PhotoME indique une indication du genre:
150.5 mm (1.5x numérique) </t>
        </r>
        <r>
          <rPr>
            <sz val="8"/>
            <rFont val="Tahoma"/>
            <family val="0"/>
          </rPr>
          <t xml:space="preserve">
</t>
        </r>
      </text>
    </comment>
    <comment ref="F9" authorId="2">
      <text>
        <r>
          <rPr>
            <b/>
            <sz val="8"/>
            <rFont val="Tahoma"/>
            <family val="0"/>
          </rPr>
          <t xml:space="preserve">soit 150.5 mm.
Vérifier avec PhotoME que le zoom numérique n'est pas actif. Si c'est le cas, PhotoME indique une indication du genre:
150.5 mm (1.5x numérique) </t>
        </r>
        <r>
          <rPr>
            <sz val="8"/>
            <rFont val="Tahoma"/>
            <family val="0"/>
          </rPr>
          <t xml:space="preserve">
</t>
        </r>
      </text>
    </comment>
  </commentList>
</comments>
</file>

<file path=xl/sharedStrings.xml><?xml version="1.0" encoding="utf-8"?>
<sst xmlns="http://schemas.openxmlformats.org/spreadsheetml/2006/main" count="447" uniqueCount="142">
  <si>
    <t>Boitier</t>
  </si>
  <si>
    <t>D7000</t>
  </si>
  <si>
    <t>Objectif</t>
  </si>
  <si>
    <t>Nikon 18-105</t>
  </si>
  <si>
    <t>Focale</t>
  </si>
  <si>
    <t>DxO</t>
  </si>
  <si>
    <t>Bonnette</t>
  </si>
  <si>
    <t>DCR-150</t>
  </si>
  <si>
    <t>mm</t>
  </si>
  <si>
    <t>pixels</t>
  </si>
  <si>
    <t>image</t>
  </si>
  <si>
    <t>date</t>
  </si>
  <si>
    <t>non</t>
  </si>
  <si>
    <t>map (m)</t>
  </si>
  <si>
    <t>1/map</t>
  </si>
  <si>
    <t>5.62 - infini</t>
  </si>
  <si>
    <t>oui</t>
  </si>
  <si>
    <t>calculette</t>
  </si>
  <si>
    <t>mm &gt; pixel</t>
  </si>
  <si>
    <t xml:space="preserve">calculette </t>
  </si>
  <si>
    <t>pixel &gt; mm</t>
  </si>
  <si>
    <t>DSC_4670_DxO_sans_correction_distorsion.jpg</t>
  </si>
  <si>
    <t>DSC_4670_DxO_correction_distorsion.jpg</t>
  </si>
  <si>
    <t>DSC_4671_DxO_correction_distorsion.jpg</t>
  </si>
  <si>
    <t>DSC_4671_DxO_sans_correction_distorsion.jpg</t>
  </si>
  <si>
    <t>DSC_5204_DxO_correction_distorsion.jpg</t>
  </si>
  <si>
    <t>DSC_5204_DxO_sans_correction_distorsion.jpg</t>
  </si>
  <si>
    <t>DSC_5205_DxO_correction_distorsion.jpg</t>
  </si>
  <si>
    <t>DSC_5205_DxO_sans_correction_distorsion.jpg</t>
  </si>
  <si>
    <t>DSC_5206_DxO_correction_distorsion.jpg</t>
  </si>
  <si>
    <t>DSC_5206_DxO_sans_correction_distorsion.jpg</t>
  </si>
  <si>
    <t>DSC_5207_DxO_correction_distorsion.jpg</t>
  </si>
  <si>
    <t>DSC_5207_DxO_sans_correction_distorsion.jpg</t>
  </si>
  <si>
    <t>DSC_5208_DxO_correction_distorsion.jpg</t>
  </si>
  <si>
    <t>DSC_5208_DxO_sans_correction_distorsion.jpg</t>
  </si>
  <si>
    <t>DSC_5209_DxO_correction_distorsion.jpg</t>
  </si>
  <si>
    <t>DSC_5209_DxO_sans_correction_distorsion.jpg</t>
  </si>
  <si>
    <t>DSC_5210_DxO_correction_distorsion.jpg</t>
  </si>
  <si>
    <t>DSC_5210_DxO_sans_correction_distorsion.jpg</t>
  </si>
  <si>
    <t>DSC_5211_DxO_correction_distorsion.jpg</t>
  </si>
  <si>
    <t>DSC_5211_DxO_sans_correction_distorsion.jpg</t>
  </si>
  <si>
    <t>DSC_5212_DxO_correction_distorsion.jpg</t>
  </si>
  <si>
    <t>DSC_5212_DxO_sans_correction_distorsion.jpg</t>
  </si>
  <si>
    <t>DSC_5213_DxO_correction_distorsion.jpg</t>
  </si>
  <si>
    <t>DSC_5213_DxO_sans_correction_distorsion.jpg</t>
  </si>
  <si>
    <t>pixels/mm</t>
  </si>
  <si>
    <t>pas corrigé</t>
  </si>
  <si>
    <t>corrigé</t>
  </si>
  <si>
    <t>vraie dimension (mm):</t>
  </si>
  <si>
    <t>Pixels sur la photo:</t>
  </si>
  <si>
    <t>coté rectangle (pixels)</t>
  </si>
  <si>
    <t>diagonale (pixels)</t>
  </si>
  <si>
    <t>Pixels/mm (à partir de la courbe):</t>
  </si>
  <si>
    <t>diagonale (mm)</t>
  </si>
  <si>
    <t>Champ Nikkor 18-105 avec bonnette Raynox DCR-150</t>
  </si>
  <si>
    <t>Sigma 105</t>
  </si>
  <si>
    <t>DSC_6559_Dx6605.jpg</t>
  </si>
  <si>
    <t>DSC_6560_Dx6605.jpg</t>
  </si>
  <si>
    <t>DSC_6561_Dx6605.jpg</t>
  </si>
  <si>
    <t>DSC_6562_Dx6605.jpg</t>
  </si>
  <si>
    <t>DSC_6563_Dx6605.jpg</t>
  </si>
  <si>
    <t>DSC_6564_Dx6605.jpg</t>
  </si>
  <si>
    <t>DSC_6565_Dx6605.jpg</t>
  </si>
  <si>
    <t>DSC_6566_Dx6605.jpg</t>
  </si>
  <si>
    <t>Le problème est que la distance de MAP stockée dans les EXIFs de l'image reste à 0.32m pour toute une série de distances de MAP différentes.</t>
  </si>
  <si>
    <t>Du coup, la méthode est très imprécise.</t>
  </si>
  <si>
    <t>Sigma 105 et D7000</t>
  </si>
  <si>
    <t>D7100</t>
  </si>
  <si>
    <t>D71_3331_Dx9125.jpg</t>
  </si>
  <si>
    <t>D71_3334_Dx9125.jpg</t>
  </si>
  <si>
    <t>Canon SX40 HS + bonnette Raynox DCR-150</t>
  </si>
  <si>
    <t>conditions</t>
  </si>
  <si>
    <t>(1)</t>
  </si>
  <si>
    <t>SX40</t>
  </si>
  <si>
    <t>x35</t>
  </si>
  <si>
    <t>infini</t>
  </si>
  <si>
    <t>IMG_2917_Dx9125.jpg</t>
  </si>
  <si>
    <t>bonnette vissée avec la bague 52-43mm en plastique. Impossible de la visser à fond</t>
  </si>
  <si>
    <t>Pixels/mm</t>
  </si>
  <si>
    <t>IMG_2929.JPG</t>
  </si>
  <si>
    <t xml:space="preserve">MAP manuelle à l'infini pour </t>
  </si>
  <si>
    <t>Sigma 105 et D7100, au rapport de grandissement maxi et en MAP manuelle</t>
  </si>
  <si>
    <t>Sigma 105 + bonnette, sur D7100, en MAP manuelle</t>
  </si>
  <si>
    <t>D71_3366_Dx9125.jpg</t>
  </si>
  <si>
    <t>D71_3368_Dx9125.jpg</t>
  </si>
  <si>
    <t>D71_3374_Dx9125.jpg</t>
  </si>
  <si>
    <t>D71_3376_Dx9125.jpg</t>
  </si>
  <si>
    <t>Pixels / mm :</t>
  </si>
  <si>
    <t>objectif</t>
  </si>
  <si>
    <t>boitier</t>
  </si>
  <si>
    <t>taille du capteur</t>
  </si>
  <si>
    <t>hauteur (mm)</t>
  </si>
  <si>
    <t>largeur (mm)</t>
  </si>
  <si>
    <t>champ de l'image</t>
  </si>
  <si>
    <t>nbre de pixels horizontaux</t>
  </si>
  <si>
    <t>taille moyenne des pixels (µm)</t>
  </si>
  <si>
    <t>nombre de pixels (MPx)</t>
  </si>
  <si>
    <t>grandissement optique</t>
  </si>
  <si>
    <t>1 pixel représente dans l'objet (µm)</t>
  </si>
  <si>
    <t>Exemple d'image</t>
  </si>
  <si>
    <t>Sigma 105 Macro</t>
  </si>
  <si>
    <t>pixels /mm calculés</t>
  </si>
  <si>
    <t>pixels /mm mesurés</t>
  </si>
  <si>
    <t>D71_3341_Dx9125.jpg</t>
  </si>
  <si>
    <t>Nikkor 18-105 et bonnette DCR-150</t>
  </si>
  <si>
    <t>Sigma 105 Macro et bonnette DCR-150</t>
  </si>
  <si>
    <t>D90</t>
  </si>
  <si>
    <t>SX40 HS</t>
  </si>
  <si>
    <t>150.5mm et bonnette DCR-150</t>
  </si>
  <si>
    <t>IMG_2916_Dx9125.jpg</t>
  </si>
  <si>
    <t>EOS 7D</t>
  </si>
  <si>
    <t>Résumé des caractéristiques des solutions testées</t>
  </si>
  <si>
    <t>objectif macro au rapport 1:1</t>
  </si>
  <si>
    <t>objectif macro au rapport 1:1 + bonnette</t>
  </si>
  <si>
    <t>valeurs estimées approximatives</t>
  </si>
  <si>
    <t>IMG_5812_DxP1105.jpg</t>
  </si>
  <si>
    <t>SX700 HS</t>
  </si>
  <si>
    <t>135mm et bonnette DCR-250</t>
  </si>
  <si>
    <t>smartphone</t>
  </si>
  <si>
    <t>compact zoom</t>
  </si>
  <si>
    <t>D7100 macro</t>
  </si>
  <si>
    <t>Focale appareil photo (mm)</t>
  </si>
  <si>
    <t>Galaxy S4: 3 mm / Canon SX700HS: 4.5-135 mm / D7100 macro: 105 mm</t>
  </si>
  <si>
    <t>Taille pixels CCD (µm)</t>
  </si>
  <si>
    <t>Galaxy S4: 1.11 µm / Canon SX700HS: 1.32 µm / D7100: 3.92 µm</t>
  </si>
  <si>
    <t>Focale bonnette (mm)</t>
  </si>
  <si>
    <t>Raynox DCR-150: 208.3 mm / Raynox DCR-150: 125 mm / Pas de bonnette: 100000</t>
  </si>
  <si>
    <t>Grandissement pour MAP sur infini</t>
  </si>
  <si>
    <t>Les calculs ci-dessus supposent que l'appareil photo met au point à l'infini, ce qui correspond au schéma ci-dessous.</t>
  </si>
  <si>
    <t>Ca donne le cas le plus défavovable. Quand la MAP est faite plus près, ça augmente le grandissement. Par exemple pour le reflex avec l'objectif macro seul, le grandissement est déjà de 1 !</t>
  </si>
  <si>
    <t>Grandissements macro de divers systèmes optiques</t>
  </si>
  <si>
    <t>IMG_0233_DxP1125.jpg</t>
  </si>
  <si>
    <t>SX720 HS</t>
  </si>
  <si>
    <t>172mm et bonnette DCR-250</t>
  </si>
  <si>
    <t>Sigma 105 Macro et bonnette DCR-250</t>
  </si>
  <si>
    <t>D71_5072_DxP1125.jpg</t>
  </si>
  <si>
    <t>a</t>
  </si>
  <si>
    <t>b</t>
  </si>
  <si>
    <t>hypothénuse</t>
  </si>
  <si>
    <t>mm en vrai</t>
  </si>
  <si>
    <t>D71_5144_DxP1125.jpg</t>
  </si>
  <si>
    <t>Calculatrice:</t>
  </si>
</sst>
</file>

<file path=xl/styles.xml><?xml version="1.0" encoding="utf-8"?>
<styleSheet xmlns="http://schemas.openxmlformats.org/spreadsheetml/2006/main">
  <numFmts count="1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40C]dddd\ d\ mmmm\ yyyy"/>
    <numFmt numFmtId="165" formatCode="dd/mm/yy;@"/>
    <numFmt numFmtId="166" formatCode="0.0"/>
    <numFmt numFmtId="167" formatCode="0.000"/>
    <numFmt numFmtId="168" formatCode="0.0000"/>
  </numFmts>
  <fonts count="11">
    <font>
      <sz val="10"/>
      <name val="Arial"/>
      <family val="0"/>
    </font>
    <font>
      <sz val="8"/>
      <name val="Tahoma"/>
      <family val="0"/>
    </font>
    <font>
      <b/>
      <sz val="8"/>
      <name val="Tahoma"/>
      <family val="0"/>
    </font>
    <font>
      <b/>
      <sz val="10"/>
      <name val="Arial"/>
      <family val="2"/>
    </font>
    <font>
      <sz val="5.5"/>
      <name val="Arial"/>
      <family val="0"/>
    </font>
    <font>
      <b/>
      <sz val="8"/>
      <name val="Arial"/>
      <family val="0"/>
    </font>
    <font>
      <sz val="8"/>
      <name val="Arial"/>
      <family val="0"/>
    </font>
    <font>
      <b/>
      <sz val="9.25"/>
      <name val="Arial"/>
      <family val="0"/>
    </font>
    <font>
      <sz val="9"/>
      <name val="Tahoma"/>
      <family val="0"/>
    </font>
    <font>
      <b/>
      <sz val="9"/>
      <name val="Tahoma"/>
      <family val="0"/>
    </font>
    <font>
      <i/>
      <sz val="10"/>
      <name val="Arial"/>
      <family val="2"/>
    </font>
  </fonts>
  <fills count="7">
    <fill>
      <patternFill/>
    </fill>
    <fill>
      <patternFill patternType="gray125"/>
    </fill>
    <fill>
      <patternFill patternType="solid">
        <fgColor indexed="43"/>
        <bgColor indexed="64"/>
      </patternFill>
    </fill>
    <fill>
      <patternFill patternType="solid">
        <fgColor indexed="42"/>
        <bgColor indexed="64"/>
      </patternFill>
    </fill>
    <fill>
      <patternFill patternType="solid">
        <fgColor indexed="41"/>
        <bgColor indexed="64"/>
      </patternFill>
    </fill>
    <fill>
      <patternFill patternType="solid">
        <fgColor indexed="11"/>
        <bgColor indexed="64"/>
      </patternFill>
    </fill>
    <fill>
      <patternFill patternType="solid">
        <fgColor indexed="47"/>
        <bgColor indexed="64"/>
      </patternFill>
    </fill>
  </fills>
  <borders count="14">
    <border>
      <left/>
      <right/>
      <top/>
      <bottom/>
      <diagonal/>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style="thin"/>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21">
    <xf numFmtId="0" fontId="0" fillId="0" borderId="0" xfId="0" applyAlignment="1">
      <alignment/>
    </xf>
    <xf numFmtId="165" fontId="0" fillId="0" borderId="0" xfId="0" applyNumberFormat="1" applyAlignment="1">
      <alignment/>
    </xf>
    <xf numFmtId="0" fontId="3" fillId="0" borderId="0" xfId="0" applyFont="1" applyAlignment="1">
      <alignment/>
    </xf>
    <xf numFmtId="0" fontId="0" fillId="2" borderId="0" xfId="0" applyFill="1" applyAlignment="1">
      <alignment/>
    </xf>
    <xf numFmtId="166" fontId="0" fillId="2" borderId="0" xfId="0" applyNumberFormat="1" applyFill="1" applyAlignment="1">
      <alignment/>
    </xf>
    <xf numFmtId="0" fontId="0" fillId="3" borderId="0" xfId="0" applyFill="1" applyAlignment="1">
      <alignment/>
    </xf>
    <xf numFmtId="167" fontId="0" fillId="3" borderId="0" xfId="0" applyNumberFormat="1" applyFill="1" applyAlignment="1">
      <alignment/>
    </xf>
    <xf numFmtId="0" fontId="3" fillId="2" borderId="0" xfId="0" applyFont="1" applyFill="1" applyAlignment="1">
      <alignment/>
    </xf>
    <xf numFmtId="166" fontId="3" fillId="2" borderId="0" xfId="0" applyNumberFormat="1" applyFont="1" applyFill="1" applyAlignment="1">
      <alignment/>
    </xf>
    <xf numFmtId="0" fontId="3" fillId="3" borderId="0" xfId="0" applyFont="1" applyFill="1" applyAlignment="1">
      <alignment/>
    </xf>
    <xf numFmtId="167" fontId="3" fillId="3" borderId="0" xfId="0" applyNumberFormat="1" applyFont="1" applyFill="1" applyAlignment="1">
      <alignment/>
    </xf>
    <xf numFmtId="2" fontId="0" fillId="0" borderId="0" xfId="0" applyNumberFormat="1" applyAlignment="1">
      <alignment/>
    </xf>
    <xf numFmtId="0" fontId="3" fillId="0" borderId="1" xfId="0" applyFont="1" applyBorder="1" applyAlignment="1">
      <alignment/>
    </xf>
    <xf numFmtId="165" fontId="3" fillId="0" borderId="1" xfId="0" applyNumberFormat="1" applyFont="1" applyBorder="1" applyAlignment="1">
      <alignment/>
    </xf>
    <xf numFmtId="2" fontId="3" fillId="0" borderId="1" xfId="0" applyNumberFormat="1" applyFont="1" applyBorder="1" applyAlignment="1">
      <alignment/>
    </xf>
    <xf numFmtId="0" fontId="3" fillId="2" borderId="1" xfId="0" applyFont="1" applyFill="1" applyBorder="1" applyAlignment="1">
      <alignment/>
    </xf>
    <xf numFmtId="166" fontId="3" fillId="2" borderId="1" xfId="0" applyNumberFormat="1" applyFont="1" applyFill="1" applyBorder="1" applyAlignment="1">
      <alignment/>
    </xf>
    <xf numFmtId="0" fontId="3" fillId="3" borderId="1" xfId="0" applyFont="1" applyFill="1" applyBorder="1" applyAlignment="1">
      <alignment/>
    </xf>
    <xf numFmtId="167" fontId="3" fillId="3" borderId="1" xfId="0" applyNumberFormat="1" applyFont="1" applyFill="1" applyBorder="1" applyAlignment="1">
      <alignment/>
    </xf>
    <xf numFmtId="0" fontId="0" fillId="0" borderId="1" xfId="0" applyBorder="1" applyAlignment="1">
      <alignment/>
    </xf>
    <xf numFmtId="165" fontId="0" fillId="0" borderId="1" xfId="0" applyNumberFormat="1" applyBorder="1" applyAlignment="1">
      <alignment/>
    </xf>
    <xf numFmtId="2" fontId="0" fillId="0" borderId="1" xfId="0" applyNumberFormat="1" applyBorder="1" applyAlignment="1">
      <alignment/>
    </xf>
    <xf numFmtId="0" fontId="0" fillId="2" borderId="1" xfId="0" applyFill="1" applyBorder="1" applyAlignment="1">
      <alignment/>
    </xf>
    <xf numFmtId="166" fontId="0" fillId="2" borderId="1" xfId="0" applyNumberFormat="1" applyFill="1" applyBorder="1" applyAlignment="1">
      <alignment/>
    </xf>
    <xf numFmtId="0" fontId="0" fillId="3" borderId="1" xfId="0" applyFill="1" applyBorder="1" applyAlignment="1">
      <alignment/>
    </xf>
    <xf numFmtId="167" fontId="0" fillId="3" borderId="1" xfId="0" applyNumberFormat="1" applyFill="1" applyBorder="1" applyAlignment="1">
      <alignment/>
    </xf>
    <xf numFmtId="0" fontId="0" fillId="0" borderId="1" xfId="0" applyFont="1" applyBorder="1" applyAlignment="1">
      <alignment/>
    </xf>
    <xf numFmtId="165" fontId="0" fillId="0" borderId="1" xfId="0" applyNumberFormat="1" applyFont="1" applyBorder="1" applyAlignment="1">
      <alignment/>
    </xf>
    <xf numFmtId="2" fontId="0" fillId="0" borderId="1" xfId="0" applyNumberFormat="1" applyFont="1" applyBorder="1" applyAlignment="1">
      <alignment/>
    </xf>
    <xf numFmtId="0" fontId="0" fillId="4" borderId="0" xfId="0" applyFill="1" applyAlignment="1">
      <alignment/>
    </xf>
    <xf numFmtId="2" fontId="0" fillId="4" borderId="0" xfId="0" applyNumberFormat="1" applyFill="1" applyAlignment="1">
      <alignment/>
    </xf>
    <xf numFmtId="0" fontId="0" fillId="5" borderId="0" xfId="0" applyFill="1" applyAlignment="1">
      <alignment horizontal="right"/>
    </xf>
    <xf numFmtId="0" fontId="3" fillId="5" borderId="0" xfId="0" applyFont="1" applyFill="1" applyAlignment="1">
      <alignment/>
    </xf>
    <xf numFmtId="2" fontId="0" fillId="5" borderId="0" xfId="0" applyNumberFormat="1" applyFill="1" applyAlignment="1">
      <alignment horizontal="right"/>
    </xf>
    <xf numFmtId="2" fontId="0" fillId="5" borderId="0" xfId="0" applyNumberFormat="1" applyFill="1" applyAlignment="1">
      <alignment/>
    </xf>
    <xf numFmtId="0" fontId="0" fillId="5" borderId="0" xfId="0" applyFill="1" applyAlignment="1">
      <alignment/>
    </xf>
    <xf numFmtId="1" fontId="0" fillId="5" borderId="0" xfId="0" applyNumberFormat="1" applyFont="1" applyFill="1" applyAlignment="1">
      <alignment/>
    </xf>
    <xf numFmtId="166" fontId="0" fillId="4" borderId="0" xfId="0" applyNumberFormat="1" applyFill="1" applyAlignment="1">
      <alignment/>
    </xf>
    <xf numFmtId="0" fontId="0" fillId="0" borderId="0" xfId="0" applyBorder="1" applyAlignment="1">
      <alignment/>
    </xf>
    <xf numFmtId="165" fontId="0" fillId="0" borderId="0" xfId="0" applyNumberFormat="1" applyBorder="1" applyAlignment="1">
      <alignment/>
    </xf>
    <xf numFmtId="2" fontId="0" fillId="0" borderId="0" xfId="0" applyNumberFormat="1" applyBorder="1" applyAlignment="1">
      <alignment/>
    </xf>
    <xf numFmtId="0" fontId="0" fillId="2" borderId="0" xfId="0" applyFill="1" applyBorder="1" applyAlignment="1">
      <alignment/>
    </xf>
    <xf numFmtId="166" fontId="0" fillId="2" borderId="0" xfId="0" applyNumberFormat="1" applyFill="1" applyBorder="1" applyAlignment="1">
      <alignment/>
    </xf>
    <xf numFmtId="0" fontId="0" fillId="3" borderId="0" xfId="0" applyFill="1" applyBorder="1" applyAlignment="1">
      <alignment/>
    </xf>
    <xf numFmtId="167" fontId="0" fillId="3" borderId="0" xfId="0" applyNumberFormat="1" applyFill="1" applyBorder="1" applyAlignment="1">
      <alignment/>
    </xf>
    <xf numFmtId="0" fontId="0" fillId="0" borderId="0" xfId="0" applyFont="1" applyBorder="1" applyAlignment="1">
      <alignment/>
    </xf>
    <xf numFmtId="165" fontId="0" fillId="0" borderId="0" xfId="0" applyNumberFormat="1" applyFont="1" applyBorder="1" applyAlignment="1">
      <alignment/>
    </xf>
    <xf numFmtId="2" fontId="0" fillId="0" borderId="0" xfId="0" applyNumberFormat="1" applyFont="1" applyBorder="1" applyAlignment="1">
      <alignment/>
    </xf>
    <xf numFmtId="0" fontId="0" fillId="0" borderId="0" xfId="0" applyFill="1" applyBorder="1" applyAlignment="1">
      <alignment/>
    </xf>
    <xf numFmtId="167" fontId="0" fillId="5" borderId="0" xfId="0" applyNumberFormat="1" applyFill="1" applyAlignment="1">
      <alignment/>
    </xf>
    <xf numFmtId="165" fontId="0" fillId="0" borderId="0" xfId="0" applyNumberFormat="1" applyFill="1" applyAlignment="1">
      <alignment/>
    </xf>
    <xf numFmtId="0" fontId="0" fillId="0" borderId="0" xfId="0" applyFill="1" applyAlignment="1">
      <alignment/>
    </xf>
    <xf numFmtId="2" fontId="0" fillId="0" borderId="0" xfId="0" applyNumberFormat="1" applyFill="1" applyAlignment="1">
      <alignment/>
    </xf>
    <xf numFmtId="166" fontId="0" fillId="0" borderId="0" xfId="0" applyNumberFormat="1" applyFill="1" applyAlignment="1">
      <alignment/>
    </xf>
    <xf numFmtId="167" fontId="0" fillId="0" borderId="0" xfId="0" applyNumberFormat="1" applyFill="1" applyAlignment="1">
      <alignment/>
    </xf>
    <xf numFmtId="0" fontId="3" fillId="0" borderId="0" xfId="0" applyFont="1" applyFill="1" applyAlignment="1">
      <alignment/>
    </xf>
    <xf numFmtId="0" fontId="3" fillId="0" borderId="1" xfId="0" applyFont="1" applyFill="1" applyBorder="1" applyAlignment="1">
      <alignment/>
    </xf>
    <xf numFmtId="165" fontId="3" fillId="0" borderId="1" xfId="0" applyNumberFormat="1" applyFont="1" applyFill="1" applyBorder="1" applyAlignment="1">
      <alignment/>
    </xf>
    <xf numFmtId="0" fontId="0" fillId="0" borderId="1" xfId="0" applyFill="1" applyBorder="1" applyAlignment="1">
      <alignment/>
    </xf>
    <xf numFmtId="0" fontId="0" fillId="0" borderId="1" xfId="0" applyFill="1" applyBorder="1" applyAlignment="1" quotePrefix="1">
      <alignment/>
    </xf>
    <xf numFmtId="165" fontId="0" fillId="0" borderId="1" xfId="0" applyNumberFormat="1" applyFill="1" applyBorder="1" applyAlignment="1">
      <alignment/>
    </xf>
    <xf numFmtId="165" fontId="0" fillId="0" borderId="0" xfId="0" applyNumberFormat="1" applyFill="1" applyBorder="1" applyAlignment="1">
      <alignment/>
    </xf>
    <xf numFmtId="166" fontId="0" fillId="0" borderId="0" xfId="0" applyNumberFormat="1" applyFill="1" applyBorder="1" applyAlignment="1">
      <alignment/>
    </xf>
    <xf numFmtId="167" fontId="0" fillId="0" borderId="0" xfId="0" applyNumberFormat="1" applyFill="1" applyBorder="1" applyAlignment="1">
      <alignment/>
    </xf>
    <xf numFmtId="0" fontId="0" fillId="0" borderId="0" xfId="0" applyFont="1" applyFill="1" applyBorder="1" applyAlignment="1">
      <alignment/>
    </xf>
    <xf numFmtId="165" fontId="0" fillId="0" borderId="0" xfId="0" applyNumberFormat="1" applyFont="1" applyFill="1" applyBorder="1" applyAlignment="1">
      <alignment/>
    </xf>
    <xf numFmtId="167" fontId="0" fillId="5" borderId="0" xfId="0" applyNumberFormat="1" applyFont="1" applyFill="1" applyAlignment="1">
      <alignment/>
    </xf>
    <xf numFmtId="0" fontId="0" fillId="0" borderId="0" xfId="0" applyFill="1" applyBorder="1" applyAlignment="1" quotePrefix="1">
      <alignment/>
    </xf>
    <xf numFmtId="168" fontId="0" fillId="5" borderId="0" xfId="0" applyNumberFormat="1" applyFill="1" applyAlignment="1">
      <alignment/>
    </xf>
    <xf numFmtId="0" fontId="0" fillId="0" borderId="1" xfId="0" applyFont="1" applyFill="1" applyBorder="1" applyAlignment="1">
      <alignment/>
    </xf>
    <xf numFmtId="0" fontId="0" fillId="0" borderId="0" xfId="0" applyFont="1" applyFill="1" applyAlignment="1">
      <alignment/>
    </xf>
    <xf numFmtId="165" fontId="0" fillId="0" borderId="0" xfId="0" applyNumberFormat="1" applyFont="1" applyFill="1" applyAlignment="1">
      <alignment/>
    </xf>
    <xf numFmtId="166" fontId="0" fillId="0" borderId="0" xfId="0" applyNumberFormat="1" applyFont="1" applyFill="1" applyAlignment="1">
      <alignment/>
    </xf>
    <xf numFmtId="167" fontId="0" fillId="0" borderId="0" xfId="0" applyNumberFormat="1" applyFont="1" applyFill="1" applyAlignment="1">
      <alignment/>
    </xf>
    <xf numFmtId="2" fontId="0" fillId="0" borderId="0" xfId="0" applyNumberFormat="1" applyFont="1" applyFill="1" applyAlignment="1">
      <alignment/>
    </xf>
    <xf numFmtId="166" fontId="0" fillId="0" borderId="1" xfId="0" applyNumberFormat="1" applyFill="1" applyBorder="1" applyAlignment="1">
      <alignment/>
    </xf>
    <xf numFmtId="1" fontId="0" fillId="0" borderId="0" xfId="0" applyNumberFormat="1" applyAlignment="1">
      <alignment/>
    </xf>
    <xf numFmtId="0" fontId="0" fillId="0" borderId="1" xfId="0" applyFill="1" applyBorder="1" applyAlignment="1">
      <alignment wrapText="1"/>
    </xf>
    <xf numFmtId="2" fontId="0" fillId="0" borderId="1" xfId="0" applyNumberFormat="1" applyFill="1" applyBorder="1" applyAlignment="1">
      <alignment/>
    </xf>
    <xf numFmtId="0" fontId="0" fillId="0" borderId="1" xfId="0" applyFont="1" applyFill="1" applyBorder="1" applyAlignment="1">
      <alignment/>
    </xf>
    <xf numFmtId="1" fontId="0" fillId="0" borderId="1" xfId="0" applyNumberFormat="1" applyFill="1" applyBorder="1" applyAlignment="1">
      <alignment wrapText="1"/>
    </xf>
    <xf numFmtId="1" fontId="0" fillId="0" borderId="1" xfId="0" applyNumberFormat="1" applyFill="1" applyBorder="1" applyAlignment="1">
      <alignment/>
    </xf>
    <xf numFmtId="1" fontId="0" fillId="0" borderId="1" xfId="0" applyNumberFormat="1" applyBorder="1" applyAlignment="1">
      <alignment/>
    </xf>
    <xf numFmtId="0" fontId="0" fillId="0" borderId="2" xfId="0" applyBorder="1" applyAlignment="1">
      <alignment/>
    </xf>
    <xf numFmtId="0" fontId="0" fillId="0" borderId="3" xfId="0" applyBorder="1" applyAlignment="1">
      <alignment/>
    </xf>
    <xf numFmtId="0" fontId="0" fillId="2" borderId="2" xfId="0" applyFill="1" applyBorder="1" applyAlignment="1">
      <alignment/>
    </xf>
    <xf numFmtId="0" fontId="0" fillId="2" borderId="4" xfId="0" applyFill="1" applyBorder="1" applyAlignment="1">
      <alignment/>
    </xf>
    <xf numFmtId="0" fontId="0" fillId="2" borderId="3" xfId="0" applyFill="1" applyBorder="1" applyAlignment="1">
      <alignment/>
    </xf>
    <xf numFmtId="0" fontId="0" fillId="2" borderId="5" xfId="0" applyFill="1" applyBorder="1" applyAlignment="1">
      <alignment wrapText="1"/>
    </xf>
    <xf numFmtId="2" fontId="0" fillId="2" borderId="1" xfId="0" applyNumberFormat="1" applyFill="1" applyBorder="1" applyAlignment="1">
      <alignment/>
    </xf>
    <xf numFmtId="2" fontId="0" fillId="2" borderId="1" xfId="0" applyNumberFormat="1" applyFont="1" applyFill="1" applyBorder="1" applyAlignment="1">
      <alignment/>
    </xf>
    <xf numFmtId="2" fontId="0" fillId="2" borderId="1" xfId="0" applyNumberFormat="1" applyFont="1" applyFill="1" applyBorder="1" applyAlignment="1">
      <alignment horizontal="right"/>
    </xf>
    <xf numFmtId="4" fontId="0" fillId="2" borderId="1" xfId="0" applyNumberFormat="1" applyFill="1" applyBorder="1" applyAlignment="1">
      <alignment/>
    </xf>
    <xf numFmtId="3" fontId="3" fillId="2" borderId="1" xfId="0" applyNumberFormat="1" applyFont="1" applyFill="1" applyBorder="1" applyAlignment="1">
      <alignment/>
    </xf>
    <xf numFmtId="0" fontId="0" fillId="3" borderId="4" xfId="0" applyFont="1" applyFill="1" applyBorder="1" applyAlignment="1">
      <alignment/>
    </xf>
    <xf numFmtId="0" fontId="0" fillId="3" borderId="3" xfId="0" applyFont="1" applyFill="1" applyBorder="1" applyAlignment="1">
      <alignment/>
    </xf>
    <xf numFmtId="0" fontId="0" fillId="3" borderId="5" xfId="0" applyFont="1" applyFill="1" applyBorder="1" applyAlignment="1">
      <alignment wrapText="1"/>
    </xf>
    <xf numFmtId="0" fontId="0" fillId="3" borderId="1" xfId="0" applyFont="1" applyFill="1" applyBorder="1" applyAlignment="1">
      <alignment/>
    </xf>
    <xf numFmtId="2" fontId="0" fillId="3" borderId="1" xfId="0" applyNumberFormat="1" applyFont="1" applyFill="1" applyBorder="1" applyAlignment="1">
      <alignment/>
    </xf>
    <xf numFmtId="166" fontId="0" fillId="0" borderId="0" xfId="0" applyNumberFormat="1" applyAlignment="1">
      <alignment/>
    </xf>
    <xf numFmtId="166" fontId="0" fillId="0" borderId="1" xfId="0" applyNumberFormat="1" applyBorder="1" applyAlignment="1">
      <alignment/>
    </xf>
    <xf numFmtId="166" fontId="0" fillId="0" borderId="1" xfId="0" applyNumberFormat="1" applyFill="1" applyBorder="1" applyAlignment="1">
      <alignment wrapText="1"/>
    </xf>
    <xf numFmtId="2" fontId="10" fillId="6" borderId="1" xfId="0" applyNumberFormat="1" applyFont="1" applyFill="1" applyBorder="1" applyAlignment="1">
      <alignment/>
    </xf>
    <xf numFmtId="1" fontId="10" fillId="6" borderId="1" xfId="0" applyNumberFormat="1" applyFont="1" applyFill="1" applyBorder="1" applyAlignment="1">
      <alignment/>
    </xf>
    <xf numFmtId="166" fontId="10" fillId="6" borderId="1" xfId="0" applyNumberFormat="1" applyFont="1" applyFill="1" applyBorder="1" applyAlignment="1">
      <alignment/>
    </xf>
    <xf numFmtId="0" fontId="10" fillId="6" borderId="1" xfId="0" applyFont="1" applyFill="1" applyBorder="1" applyAlignment="1">
      <alignment/>
    </xf>
    <xf numFmtId="0" fontId="10" fillId="6" borderId="0" xfId="0" applyFont="1" applyFill="1" applyBorder="1" applyAlignment="1">
      <alignment/>
    </xf>
    <xf numFmtId="1" fontId="3" fillId="0" borderId="1" xfId="0" applyNumberFormat="1" applyFont="1" applyFill="1" applyBorder="1" applyAlignment="1">
      <alignment/>
    </xf>
    <xf numFmtId="2" fontId="3" fillId="2" borderId="1" xfId="0" applyNumberFormat="1" applyFont="1" applyFill="1" applyBorder="1" applyAlignment="1">
      <alignment/>
    </xf>
    <xf numFmtId="166" fontId="0" fillId="3" borderId="1" xfId="0" applyNumberFormat="1" applyFont="1" applyFill="1" applyBorder="1" applyAlignment="1">
      <alignment/>
    </xf>
    <xf numFmtId="0" fontId="0" fillId="0" borderId="6" xfId="0" applyBorder="1" applyAlignment="1">
      <alignment/>
    </xf>
    <xf numFmtId="0" fontId="0" fillId="0" borderId="7" xfId="0" applyBorder="1" applyAlignment="1">
      <alignment/>
    </xf>
    <xf numFmtId="0" fontId="0" fillId="0" borderId="7" xfId="0" applyBorder="1" applyAlignment="1">
      <alignment horizontal="right"/>
    </xf>
    <xf numFmtId="1" fontId="0" fillId="0" borderId="8" xfId="0" applyNumberFormat="1" applyBorder="1" applyAlignment="1">
      <alignment/>
    </xf>
    <xf numFmtId="0" fontId="0" fillId="0" borderId="9" xfId="0" applyBorder="1" applyAlignment="1">
      <alignment/>
    </xf>
    <xf numFmtId="0" fontId="0" fillId="0" borderId="0" xfId="0" applyBorder="1" applyAlignment="1">
      <alignment horizontal="center"/>
    </xf>
    <xf numFmtId="1" fontId="0" fillId="0" borderId="10" xfId="0" applyNumberFormat="1" applyBorder="1" applyAlignment="1">
      <alignment/>
    </xf>
    <xf numFmtId="1" fontId="0" fillId="0" borderId="0" xfId="0" applyNumberFormat="1" applyBorder="1" applyAlignment="1">
      <alignment/>
    </xf>
    <xf numFmtId="0" fontId="0" fillId="0" borderId="11" xfId="0" applyBorder="1" applyAlignment="1">
      <alignment/>
    </xf>
    <xf numFmtId="0" fontId="0" fillId="0" borderId="12" xfId="0" applyBorder="1" applyAlignment="1">
      <alignment/>
    </xf>
    <xf numFmtId="1" fontId="0" fillId="0" borderId="13" xfId="0" applyNumberFormat="1"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25" b="1" i="0" u="none" baseline="0">
                <a:latin typeface="Arial"/>
                <a:ea typeface="Arial"/>
                <a:cs typeface="Arial"/>
              </a:rPr>
              <a:t>Champ du Nikkor 18-105 à 105mm et bonnette Raynox DCR-150, en fonction de la distance de MAP, et selon que l'on corrige ou pas la distorsion avec DxO</a:t>
            </a:r>
          </a:p>
        </c:rich>
      </c:tx>
      <c:layout>
        <c:manualLayout>
          <c:xMode val="factor"/>
          <c:yMode val="factor"/>
          <c:x val="0.05025"/>
          <c:y val="0.04775"/>
        </c:manualLayout>
      </c:layout>
      <c:spPr>
        <a:ln w="3175">
          <a:noFill/>
        </a:ln>
      </c:spPr>
    </c:title>
    <c:plotArea>
      <c:layout>
        <c:manualLayout>
          <c:xMode val="edge"/>
          <c:yMode val="edge"/>
          <c:x val="0.06025"/>
          <c:y val="0"/>
          <c:w val="0.93975"/>
          <c:h val="0.9355"/>
        </c:manualLayout>
      </c:layout>
      <c:scatterChart>
        <c:scatterStyle val="lineMarker"/>
        <c:varyColors val="0"/>
        <c:ser>
          <c:idx val="0"/>
          <c:order val="0"/>
          <c:tx>
            <c:strRef>
              <c:f>'18-105 et bonnette'!$R$3</c:f>
              <c:strCache>
                <c:ptCount val="1"/>
                <c:pt idx="0">
                  <c:v>pas corrigé</c:v>
                </c:pt>
              </c:strCache>
            </c:strRef>
          </c:tx>
          <c:extLst>
            <c:ext xmlns:c14="http://schemas.microsoft.com/office/drawing/2007/8/2/chart" uri="{6F2FDCE9-48DA-4B69-8628-5D25D57E5C99}">
              <c14:invertSolidFillFmt>
                <c14:spPr>
                  <a:solidFill>
                    <a:srgbClr val="000000"/>
                  </a:solidFill>
                </c14:spPr>
              </c14:invertSolidFillFmt>
            </c:ext>
          </c:extLst>
          <c:xVal>
            <c:numRef>
              <c:f>'18-105 et bonnette'!$Q$4:$Q$15</c:f>
              <c:numCache>
                <c:ptCount val="12"/>
                <c:pt idx="0">
                  <c:v>0</c:v>
                </c:pt>
                <c:pt idx="1">
                  <c:v>0</c:v>
                </c:pt>
                <c:pt idx="2">
                  <c:v>0</c:v>
                </c:pt>
                <c:pt idx="3">
                  <c:v>0</c:v>
                </c:pt>
                <c:pt idx="4">
                  <c:v>0</c:v>
                </c:pt>
                <c:pt idx="5">
                  <c:v>0</c:v>
                </c:pt>
                <c:pt idx="6">
                  <c:v>0</c:v>
                </c:pt>
                <c:pt idx="7">
                  <c:v>0</c:v>
                </c:pt>
                <c:pt idx="8">
                  <c:v>0</c:v>
                </c:pt>
                <c:pt idx="9">
                  <c:v>0</c:v>
                </c:pt>
                <c:pt idx="10">
                  <c:v>0</c:v>
                </c:pt>
                <c:pt idx="11">
                  <c:v>0</c:v>
                </c:pt>
              </c:numCache>
            </c:numRef>
          </c:xVal>
          <c:yVal>
            <c:numRef>
              <c:f>'18-105 et bonnette'!$R$4:$R$15</c:f>
              <c:numCache>
                <c:ptCount val="12"/>
                <c:pt idx="0">
                  <c:v>0</c:v>
                </c:pt>
                <c:pt idx="1">
                  <c:v>0</c:v>
                </c:pt>
                <c:pt idx="2">
                  <c:v>0</c:v>
                </c:pt>
                <c:pt idx="3">
                  <c:v>0</c:v>
                </c:pt>
                <c:pt idx="4">
                  <c:v>0</c:v>
                </c:pt>
                <c:pt idx="5">
                  <c:v>0</c:v>
                </c:pt>
                <c:pt idx="6">
                  <c:v>0</c:v>
                </c:pt>
                <c:pt idx="7">
                  <c:v>0</c:v>
                </c:pt>
                <c:pt idx="8">
                  <c:v>0</c:v>
                </c:pt>
                <c:pt idx="9">
                  <c:v>0</c:v>
                </c:pt>
                <c:pt idx="10">
                  <c:v>0</c:v>
                </c:pt>
                <c:pt idx="11">
                  <c:v>0</c:v>
                </c:pt>
              </c:numCache>
            </c:numRef>
          </c:yVal>
          <c:smooth val="0"/>
        </c:ser>
        <c:ser>
          <c:idx val="1"/>
          <c:order val="1"/>
          <c:tx>
            <c:strRef>
              <c:f>'18-105 et bonnette'!$S$3</c:f>
              <c:strCache>
                <c:ptCount val="1"/>
                <c:pt idx="0">
                  <c:v>corrigé</c:v>
                </c:pt>
              </c:strCache>
            </c:strRef>
          </c:tx>
          <c:extLst>
            <c:ext xmlns:c14="http://schemas.microsoft.com/office/drawing/2007/8/2/chart" uri="{6F2FDCE9-48DA-4B69-8628-5D25D57E5C99}">
              <c14:invertSolidFillFmt>
                <c14:spPr>
                  <a:solidFill>
                    <a:srgbClr val="000000"/>
                  </a:solidFill>
                </c14:spPr>
              </c14:invertSolidFillFmt>
            </c:ext>
          </c:extLst>
          <c:xVal>
            <c:numRef>
              <c:f>'18-105 et bonnette'!$Q$4:$Q$15</c:f>
              <c:numCache>
                <c:ptCount val="12"/>
                <c:pt idx="0">
                  <c:v>0</c:v>
                </c:pt>
                <c:pt idx="1">
                  <c:v>0</c:v>
                </c:pt>
                <c:pt idx="2">
                  <c:v>0</c:v>
                </c:pt>
                <c:pt idx="3">
                  <c:v>0</c:v>
                </c:pt>
                <c:pt idx="4">
                  <c:v>0</c:v>
                </c:pt>
                <c:pt idx="5">
                  <c:v>0</c:v>
                </c:pt>
                <c:pt idx="6">
                  <c:v>0</c:v>
                </c:pt>
                <c:pt idx="7">
                  <c:v>0</c:v>
                </c:pt>
                <c:pt idx="8">
                  <c:v>0</c:v>
                </c:pt>
                <c:pt idx="9">
                  <c:v>0</c:v>
                </c:pt>
                <c:pt idx="10">
                  <c:v>0</c:v>
                </c:pt>
                <c:pt idx="11">
                  <c:v>0</c:v>
                </c:pt>
              </c:numCache>
            </c:numRef>
          </c:xVal>
          <c:yVal>
            <c:numRef>
              <c:f>'18-105 et bonnette'!$S$4:$S$15</c:f>
              <c:numCache>
                <c:ptCount val="12"/>
                <c:pt idx="0">
                  <c:v>0</c:v>
                </c:pt>
                <c:pt idx="1">
                  <c:v>0</c:v>
                </c:pt>
                <c:pt idx="2">
                  <c:v>0</c:v>
                </c:pt>
                <c:pt idx="3">
                  <c:v>0</c:v>
                </c:pt>
                <c:pt idx="4">
                  <c:v>0</c:v>
                </c:pt>
                <c:pt idx="5">
                  <c:v>0</c:v>
                </c:pt>
                <c:pt idx="6">
                  <c:v>0</c:v>
                </c:pt>
                <c:pt idx="7">
                  <c:v>0</c:v>
                </c:pt>
                <c:pt idx="8">
                  <c:v>0</c:v>
                </c:pt>
                <c:pt idx="9">
                  <c:v>0</c:v>
                </c:pt>
                <c:pt idx="10">
                  <c:v>0</c:v>
                </c:pt>
                <c:pt idx="11">
                  <c:v>0</c:v>
                </c:pt>
              </c:numCache>
            </c:numRef>
          </c:yVal>
          <c:smooth val="0"/>
        </c:ser>
        <c:axId val="7762429"/>
        <c:axId val="2752998"/>
      </c:scatterChart>
      <c:valAx>
        <c:axId val="7762429"/>
        <c:scaling>
          <c:orientation val="minMax"/>
        </c:scaling>
        <c:axPos val="b"/>
        <c:title>
          <c:tx>
            <c:rich>
              <a:bodyPr vert="horz" rot="0" anchor="ctr"/>
              <a:lstStyle/>
              <a:p>
                <a:pPr algn="ctr">
                  <a:defRPr/>
                </a:pPr>
                <a:r>
                  <a:rPr lang="en-US" cap="none" sz="800" b="1" i="0" u="none" baseline="0">
                    <a:latin typeface="Arial"/>
                    <a:ea typeface="Arial"/>
                    <a:cs typeface="Arial"/>
                  </a:rPr>
                  <a:t>1 / map (m)</a:t>
                </a:r>
              </a:p>
            </c:rich>
          </c:tx>
          <c:layout/>
          <c:overlay val="0"/>
          <c:spPr>
            <a:noFill/>
            <a:ln>
              <a:noFill/>
            </a:ln>
          </c:spPr>
        </c:title>
        <c:delete val="0"/>
        <c:numFmt formatCode="General" sourceLinked="1"/>
        <c:majorTickMark val="out"/>
        <c:minorTickMark val="none"/>
        <c:tickLblPos val="nextTo"/>
        <c:crossAx val="2752998"/>
        <c:crosses val="autoZero"/>
        <c:crossBetween val="midCat"/>
        <c:dispUnits/>
      </c:valAx>
      <c:valAx>
        <c:axId val="2752998"/>
        <c:scaling>
          <c:orientation val="minMax"/>
        </c:scaling>
        <c:axPos val="l"/>
        <c:title>
          <c:tx>
            <c:rich>
              <a:bodyPr vert="horz" rot="-5400000" anchor="ctr"/>
              <a:lstStyle/>
              <a:p>
                <a:pPr algn="ctr">
                  <a:defRPr/>
                </a:pPr>
                <a:r>
                  <a:rPr lang="en-US" cap="none" sz="800" b="1" i="0" u="none" baseline="0">
                    <a:latin typeface="Arial"/>
                    <a:ea typeface="Arial"/>
                    <a:cs typeface="Arial"/>
                  </a:rPr>
                  <a:t>pixels / mm</a:t>
                </a:r>
              </a:p>
            </c:rich>
          </c:tx>
          <c:layout/>
          <c:overlay val="0"/>
          <c:spPr>
            <a:noFill/>
            <a:ln>
              <a:noFill/>
            </a:ln>
          </c:spPr>
        </c:title>
        <c:majorGridlines/>
        <c:delete val="0"/>
        <c:numFmt formatCode="General" sourceLinked="1"/>
        <c:majorTickMark val="out"/>
        <c:minorTickMark val="none"/>
        <c:tickLblPos val="nextTo"/>
        <c:crossAx val="7762429"/>
        <c:crosses val="autoZero"/>
        <c:crossBetween val="midCat"/>
        <c:dispUnits/>
      </c:valAx>
      <c:spPr>
        <a:solidFill>
          <a:srgbClr val="C0C0C0"/>
        </a:solidFill>
        <a:ln w="12700">
          <a:solidFill>
            <a:srgbClr val="808080"/>
          </a:solidFill>
        </a:ln>
      </c:spPr>
    </c:plotArea>
    <c:legend>
      <c:legendPos val="r"/>
      <c:legendEntry>
        <c:idx val="0"/>
        <c:txPr>
          <a:bodyPr vert="horz" rot="0"/>
          <a:lstStyle/>
          <a:p>
            <a:pPr>
              <a:defRPr lang="en-US" cap="none" sz="800" b="0" i="0" u="none" baseline="0">
                <a:latin typeface="Arial"/>
                <a:ea typeface="Arial"/>
                <a:cs typeface="Arial"/>
              </a:defRPr>
            </a:pPr>
          </a:p>
        </c:txPr>
      </c:legendEntry>
      <c:legendEntry>
        <c:idx val="1"/>
        <c:txPr>
          <a:bodyPr vert="horz" rot="0"/>
          <a:lstStyle/>
          <a:p>
            <a:pPr>
              <a:defRPr lang="en-US" cap="none" sz="800" b="0" i="0" u="none" baseline="0">
                <a:latin typeface="Arial"/>
                <a:ea typeface="Arial"/>
                <a:cs typeface="Arial"/>
              </a:defRPr>
            </a:pPr>
          </a:p>
        </c:txPr>
      </c:legendEntry>
      <c:layout>
        <c:manualLayout>
          <c:xMode val="edge"/>
          <c:yMode val="edge"/>
          <c:x val="0.4235"/>
          <c:y val="0.25775"/>
          <c:w val="0.17225"/>
          <c:h val="0.106"/>
        </c:manualLayout>
      </c:layout>
      <c:overlay val="0"/>
    </c:legend>
    <c:plotVisOnly val="1"/>
    <c:dispBlanksAs val="gap"/>
    <c:showDLblsOverMax val="0"/>
  </c:chart>
  <c:txPr>
    <a:bodyPr vert="horz" rot="0"/>
    <a:lstStyle/>
    <a:p>
      <a:pPr>
        <a:defRPr lang="en-US" cap="none" sz="55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25" b="1" i="0" u="none" baseline="0">
                <a:latin typeface="Arial"/>
                <a:ea typeface="Arial"/>
                <a:cs typeface="Arial"/>
              </a:rPr>
              <a:t>Champ du D7000 / Sigma 105, en fonction de la distance de map. 
Peu d'intérêt car la distance de MAP stockée dans les images est fantaisiste.</a:t>
            </a:r>
          </a:p>
        </c:rich>
      </c:tx>
      <c:layout>
        <c:manualLayout>
          <c:xMode val="factor"/>
          <c:yMode val="factor"/>
          <c:x val="0.0135"/>
          <c:y val="0.025"/>
        </c:manualLayout>
      </c:layout>
      <c:spPr>
        <a:ln w="3175">
          <a:noFill/>
        </a:ln>
      </c:spPr>
    </c:title>
    <c:plotArea>
      <c:layout>
        <c:manualLayout>
          <c:xMode val="edge"/>
          <c:yMode val="edge"/>
          <c:x val="0.06025"/>
          <c:y val="0"/>
          <c:w val="0.93975"/>
          <c:h val="0.9355"/>
        </c:manualLayout>
      </c:layout>
      <c:scatterChart>
        <c:scatterStyle val="lineMarker"/>
        <c:varyColors val="0"/>
        <c:ser>
          <c:idx val="1"/>
          <c:order val="0"/>
          <c:tx>
            <c:strRef>
              <c:f>'Sigma 105 - D7000'!$S$3</c:f>
              <c:strCache>
                <c:ptCount val="1"/>
                <c:pt idx="0">
                  <c:v>corrigé</c:v>
                </c:pt>
              </c:strCache>
            </c:strRef>
          </c:tx>
          <c:extLst>
            <c:ext xmlns:c14="http://schemas.microsoft.com/office/drawing/2007/8/2/chart" uri="{6F2FDCE9-48DA-4B69-8628-5D25D57E5C99}">
              <c14:invertSolidFillFmt>
                <c14:spPr>
                  <a:solidFill>
                    <a:srgbClr val="000000"/>
                  </a:solidFill>
                </c14:spPr>
              </c14:invertSolidFillFmt>
            </c:ext>
          </c:extLst>
          <c:xVal>
            <c:numRef>
              <c:f>'Sigma 105 - D7000'!$Q$4:$Q$11</c:f>
              <c:numCache>
                <c:ptCount val="8"/>
                <c:pt idx="0">
                  <c:v>0</c:v>
                </c:pt>
                <c:pt idx="1">
                  <c:v>0</c:v>
                </c:pt>
                <c:pt idx="2">
                  <c:v>0</c:v>
                </c:pt>
                <c:pt idx="3">
                  <c:v>0</c:v>
                </c:pt>
                <c:pt idx="4">
                  <c:v>0</c:v>
                </c:pt>
                <c:pt idx="5">
                  <c:v>0</c:v>
                </c:pt>
                <c:pt idx="6">
                  <c:v>0</c:v>
                </c:pt>
                <c:pt idx="7">
                  <c:v>0</c:v>
                </c:pt>
              </c:numCache>
            </c:numRef>
          </c:xVal>
          <c:yVal>
            <c:numRef>
              <c:f>'Sigma 105 - D7000'!$S$4:$S$11</c:f>
              <c:numCache>
                <c:ptCount val="8"/>
                <c:pt idx="0">
                  <c:v>0</c:v>
                </c:pt>
                <c:pt idx="1">
                  <c:v>0</c:v>
                </c:pt>
                <c:pt idx="2">
                  <c:v>0</c:v>
                </c:pt>
                <c:pt idx="3">
                  <c:v>0</c:v>
                </c:pt>
                <c:pt idx="4">
                  <c:v>0</c:v>
                </c:pt>
                <c:pt idx="5">
                  <c:v>0</c:v>
                </c:pt>
                <c:pt idx="6">
                  <c:v>0</c:v>
                </c:pt>
                <c:pt idx="7">
                  <c:v>0</c:v>
                </c:pt>
              </c:numCache>
            </c:numRef>
          </c:yVal>
          <c:smooth val="0"/>
        </c:ser>
        <c:axId val="24776983"/>
        <c:axId val="21666256"/>
      </c:scatterChart>
      <c:valAx>
        <c:axId val="24776983"/>
        <c:scaling>
          <c:orientation val="minMax"/>
          <c:min val="2"/>
        </c:scaling>
        <c:axPos val="b"/>
        <c:title>
          <c:tx>
            <c:rich>
              <a:bodyPr vert="horz" rot="0" anchor="ctr"/>
              <a:lstStyle/>
              <a:p>
                <a:pPr algn="ctr">
                  <a:defRPr/>
                </a:pPr>
                <a:r>
                  <a:rPr lang="en-US" cap="none" sz="800" b="1" i="0" u="none" baseline="0">
                    <a:latin typeface="Arial"/>
                    <a:ea typeface="Arial"/>
                    <a:cs typeface="Arial"/>
                  </a:rPr>
                  <a:t>1 / map (m)</a:t>
                </a:r>
              </a:p>
            </c:rich>
          </c:tx>
          <c:layout/>
          <c:overlay val="0"/>
          <c:spPr>
            <a:noFill/>
            <a:ln>
              <a:noFill/>
            </a:ln>
          </c:spPr>
        </c:title>
        <c:delete val="0"/>
        <c:numFmt formatCode="General" sourceLinked="1"/>
        <c:majorTickMark val="out"/>
        <c:minorTickMark val="none"/>
        <c:tickLblPos val="nextTo"/>
        <c:crossAx val="21666256"/>
        <c:crosses val="autoZero"/>
        <c:crossBetween val="midCat"/>
        <c:dispUnits/>
        <c:majorUnit val="0.1"/>
        <c:minorUnit val="0.05"/>
      </c:valAx>
      <c:valAx>
        <c:axId val="21666256"/>
        <c:scaling>
          <c:orientation val="minMax"/>
          <c:min val="50"/>
        </c:scaling>
        <c:axPos val="l"/>
        <c:title>
          <c:tx>
            <c:rich>
              <a:bodyPr vert="horz" rot="-5400000" anchor="ctr"/>
              <a:lstStyle/>
              <a:p>
                <a:pPr algn="ctr">
                  <a:defRPr/>
                </a:pPr>
                <a:r>
                  <a:rPr lang="en-US" cap="none" sz="800" b="1" i="0" u="none" baseline="0">
                    <a:latin typeface="Arial"/>
                    <a:ea typeface="Arial"/>
                    <a:cs typeface="Arial"/>
                  </a:rPr>
                  <a:t>pixels / mm</a:t>
                </a:r>
              </a:p>
            </c:rich>
          </c:tx>
          <c:layout/>
          <c:overlay val="0"/>
          <c:spPr>
            <a:noFill/>
            <a:ln>
              <a:noFill/>
            </a:ln>
          </c:spPr>
        </c:title>
        <c:majorGridlines/>
        <c:delete val="0"/>
        <c:numFmt formatCode="General" sourceLinked="1"/>
        <c:majorTickMark val="out"/>
        <c:minorTickMark val="none"/>
        <c:tickLblPos val="nextTo"/>
        <c:crossAx val="24776983"/>
        <c:crosses val="autoZero"/>
        <c:crossBetween val="midCat"/>
        <c:dispUnits/>
      </c:valAx>
      <c:spPr>
        <a:solidFill>
          <a:srgbClr val="C0C0C0"/>
        </a:solidFill>
        <a:ln w="12700">
          <a:solidFill>
            <a:srgbClr val="808080"/>
          </a:solidFill>
        </a:ln>
      </c:spPr>
    </c:plotArea>
    <c:legend>
      <c:legendPos val="r"/>
      <c:legendEntry>
        <c:idx val="0"/>
        <c:txPr>
          <a:bodyPr vert="horz" rot="0"/>
          <a:lstStyle/>
          <a:p>
            <a:pPr>
              <a:defRPr lang="en-US" cap="none" sz="800" b="0" i="0" u="none" baseline="0">
                <a:latin typeface="Arial"/>
                <a:ea typeface="Arial"/>
                <a:cs typeface="Arial"/>
              </a:defRPr>
            </a:pPr>
          </a:p>
        </c:txPr>
      </c:legendEntry>
      <c:layout>
        <c:manualLayout>
          <c:xMode val="edge"/>
          <c:yMode val="edge"/>
          <c:x val="0.4235"/>
          <c:y val="0.25775"/>
          <c:w val="0.17225"/>
          <c:h val="0.106"/>
        </c:manualLayout>
      </c:layout>
      <c:overlay val="0"/>
    </c:legend>
    <c:plotVisOnly val="1"/>
    <c:dispBlanksAs val="gap"/>
    <c:showDLblsOverMax val="0"/>
  </c:chart>
  <c:txPr>
    <a:bodyPr vert="horz" rot="0"/>
    <a:lstStyle/>
    <a:p>
      <a:pPr>
        <a:defRPr lang="en-US" cap="none" sz="55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133350</xdr:colOff>
      <xdr:row>10</xdr:row>
      <xdr:rowOff>95250</xdr:rowOff>
    </xdr:from>
    <xdr:to>
      <xdr:col>5</xdr:col>
      <xdr:colOff>4429125</xdr:colOff>
      <xdr:row>43</xdr:row>
      <xdr:rowOff>142875</xdr:rowOff>
    </xdr:to>
    <xdr:pic>
      <xdr:nvPicPr>
        <xdr:cNvPr id="1" name="Picture 1"/>
        <xdr:cNvPicPr preferRelativeResize="1">
          <a:picLocks noChangeAspect="1"/>
        </xdr:cNvPicPr>
      </xdr:nvPicPr>
      <xdr:blipFill>
        <a:blip r:embed="rId1"/>
        <a:stretch>
          <a:fillRect/>
        </a:stretch>
      </xdr:blipFill>
      <xdr:spPr>
        <a:xfrm>
          <a:off x="133350" y="1714500"/>
          <a:ext cx="9696450" cy="5391150"/>
        </a:xfrm>
        <a:prstGeom prst="rect">
          <a:avLst/>
        </a:prstGeom>
        <a:noFill/>
        <a:ln w="1"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47625</xdr:colOff>
      <xdr:row>16</xdr:row>
      <xdr:rowOff>38100</xdr:rowOff>
    </xdr:from>
    <xdr:to>
      <xdr:col>22</xdr:col>
      <xdr:colOff>495300</xdr:colOff>
      <xdr:row>45</xdr:row>
      <xdr:rowOff>9525</xdr:rowOff>
    </xdr:to>
    <xdr:graphicFrame>
      <xdr:nvGraphicFramePr>
        <xdr:cNvPr id="1" name="Chart 19"/>
        <xdr:cNvGraphicFramePr/>
      </xdr:nvGraphicFramePr>
      <xdr:xfrm>
        <a:off x="10115550" y="2628900"/>
        <a:ext cx="5010150" cy="46672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47625</xdr:colOff>
      <xdr:row>16</xdr:row>
      <xdr:rowOff>38100</xdr:rowOff>
    </xdr:from>
    <xdr:to>
      <xdr:col>22</xdr:col>
      <xdr:colOff>495300</xdr:colOff>
      <xdr:row>45</xdr:row>
      <xdr:rowOff>9525</xdr:rowOff>
    </xdr:to>
    <xdr:graphicFrame>
      <xdr:nvGraphicFramePr>
        <xdr:cNvPr id="1" name="Chart 1"/>
        <xdr:cNvGraphicFramePr/>
      </xdr:nvGraphicFramePr>
      <xdr:xfrm>
        <a:off x="10115550" y="2628900"/>
        <a:ext cx="5010150" cy="46672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drawing" Target="../drawings/drawing3.xml"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Q23"/>
  <sheetViews>
    <sheetView tabSelected="1" workbookViewId="0" topLeftCell="A1">
      <selection activeCell="C1" sqref="C1"/>
    </sheetView>
  </sheetViews>
  <sheetFormatPr defaultColWidth="11.421875" defaultRowHeight="12.75"/>
  <cols>
    <col min="1" max="1" width="36.28125" style="0" bestFit="1" customWidth="1"/>
    <col min="2" max="2" width="34.57421875" style="0" bestFit="1" customWidth="1"/>
    <col min="3" max="3" width="9.421875" style="0" bestFit="1" customWidth="1"/>
    <col min="4" max="4" width="7.140625" style="0" customWidth="1"/>
    <col min="5" max="5" width="6.57421875" style="0" customWidth="1"/>
    <col min="6" max="6" width="8.8515625" style="0" bestFit="1" customWidth="1"/>
    <col min="7" max="7" width="9.421875" style="0" bestFit="1" customWidth="1"/>
    <col min="8" max="8" width="8.421875" style="0" bestFit="1" customWidth="1"/>
    <col min="9" max="9" width="10.57421875" style="0" bestFit="1" customWidth="1"/>
    <col min="10" max="10" width="7.7109375" style="0" customWidth="1"/>
    <col min="11" max="11" width="6.57421875" style="0" bestFit="1" customWidth="1"/>
    <col min="12" max="12" width="8.8515625" style="0" bestFit="1" customWidth="1"/>
    <col min="13" max="13" width="13.140625" style="0" bestFit="1" customWidth="1"/>
    <col min="14" max="15" width="10.140625" style="76" bestFit="1" customWidth="1"/>
    <col min="16" max="16" width="11.421875" style="99" customWidth="1"/>
    <col min="17" max="17" width="27.8515625" style="38" bestFit="1" customWidth="1"/>
  </cols>
  <sheetData>
    <row r="1" ht="12.75">
      <c r="A1" s="2" t="s">
        <v>111</v>
      </c>
    </row>
    <row r="2" ht="12.75">
      <c r="A2" s="2"/>
    </row>
    <row r="3" spans="1:16" ht="12.75">
      <c r="A3" s="19"/>
      <c r="B3" s="19"/>
      <c r="C3" s="83"/>
      <c r="D3" s="85" t="s">
        <v>90</v>
      </c>
      <c r="E3" s="86"/>
      <c r="F3" s="86"/>
      <c r="G3" s="86"/>
      <c r="H3" s="86"/>
      <c r="I3" s="87"/>
      <c r="J3" s="94" t="s">
        <v>93</v>
      </c>
      <c r="K3" s="94"/>
      <c r="L3" s="95"/>
      <c r="M3" s="84"/>
      <c r="N3" s="82"/>
      <c r="O3" s="82"/>
      <c r="P3" s="100"/>
    </row>
    <row r="4" spans="1:16" ht="63.75">
      <c r="A4" s="56" t="s">
        <v>99</v>
      </c>
      <c r="B4" s="56" t="s">
        <v>88</v>
      </c>
      <c r="C4" s="56" t="s">
        <v>89</v>
      </c>
      <c r="D4" s="88" t="s">
        <v>91</v>
      </c>
      <c r="E4" s="88" t="s">
        <v>92</v>
      </c>
      <c r="F4" s="88" t="s">
        <v>53</v>
      </c>
      <c r="G4" s="88" t="s">
        <v>95</v>
      </c>
      <c r="H4" s="88" t="s">
        <v>96</v>
      </c>
      <c r="I4" s="88" t="s">
        <v>94</v>
      </c>
      <c r="J4" s="96" t="s">
        <v>91</v>
      </c>
      <c r="K4" s="96" t="s">
        <v>92</v>
      </c>
      <c r="L4" s="96" t="s">
        <v>53</v>
      </c>
      <c r="M4" s="77" t="s">
        <v>97</v>
      </c>
      <c r="N4" s="80" t="s">
        <v>101</v>
      </c>
      <c r="O4" s="80" t="s">
        <v>102</v>
      </c>
      <c r="P4" s="101" t="s">
        <v>98</v>
      </c>
    </row>
    <row r="5" spans="1:16" ht="12.75">
      <c r="A5" s="58" t="s">
        <v>25</v>
      </c>
      <c r="B5" s="58" t="s">
        <v>104</v>
      </c>
      <c r="C5" s="58" t="s">
        <v>1</v>
      </c>
      <c r="D5" s="89">
        <v>15.6</v>
      </c>
      <c r="E5" s="90">
        <v>23.6</v>
      </c>
      <c r="F5" s="90">
        <f aca="true" t="shared" si="0" ref="F5:F12">SQRT(D5^2+E5^2)</f>
        <v>28.28992753613908</v>
      </c>
      <c r="G5" s="91">
        <f aca="true" t="shared" si="1" ref="G5:G12">E5/I5*1000</f>
        <v>4.788961038961038</v>
      </c>
      <c r="H5" s="92">
        <f aca="true" t="shared" si="2" ref="H5:H12">D5*E5/G5^2</f>
        <v>16.05291823728814</v>
      </c>
      <c r="I5" s="93">
        <v>4928</v>
      </c>
      <c r="J5" s="97">
        <v>31</v>
      </c>
      <c r="K5" s="97">
        <v>46</v>
      </c>
      <c r="L5" s="98">
        <f aca="true" t="shared" si="3" ref="L5:L12">SQRT(J5^2+K5^2)</f>
        <v>55.47071299343465</v>
      </c>
      <c r="M5" s="78">
        <f aca="true" t="shared" si="4" ref="M5:M12">F5/L5</f>
        <v>0.5099975466240607</v>
      </c>
      <c r="N5" s="81">
        <f aca="true" t="shared" si="5" ref="N5:N11">I5/K5</f>
        <v>107.1304347826087</v>
      </c>
      <c r="O5" s="81">
        <v>106</v>
      </c>
      <c r="P5" s="75">
        <f aca="true" t="shared" si="6" ref="P5:P12">K5/I5*1000</f>
        <v>9.334415584415584</v>
      </c>
    </row>
    <row r="6" spans="1:16" ht="12.75">
      <c r="A6" s="19" t="s">
        <v>56</v>
      </c>
      <c r="B6" s="58" t="s">
        <v>100</v>
      </c>
      <c r="C6" s="58" t="s">
        <v>1</v>
      </c>
      <c r="D6" s="89">
        <v>15.6</v>
      </c>
      <c r="E6" s="90">
        <v>23.6</v>
      </c>
      <c r="F6" s="90">
        <f t="shared" si="0"/>
        <v>28.28992753613908</v>
      </c>
      <c r="G6" s="91">
        <f t="shared" si="1"/>
        <v>4.788961038961038</v>
      </c>
      <c r="H6" s="92">
        <f t="shared" si="2"/>
        <v>16.05291823728814</v>
      </c>
      <c r="I6" s="93">
        <v>4928</v>
      </c>
      <c r="J6" s="97">
        <v>16</v>
      </c>
      <c r="K6" s="97">
        <v>23.5</v>
      </c>
      <c r="L6" s="98">
        <f t="shared" si="3"/>
        <v>28.429737951659</v>
      </c>
      <c r="M6" s="78">
        <f t="shared" si="4"/>
        <v>0.9950822474777062</v>
      </c>
      <c r="N6" s="81">
        <f t="shared" si="5"/>
        <v>209.70212765957447</v>
      </c>
      <c r="O6" s="81">
        <v>216</v>
      </c>
      <c r="P6" s="75">
        <f t="shared" si="6"/>
        <v>4.7686688311688314</v>
      </c>
    </row>
    <row r="7" spans="1:16" ht="12.75">
      <c r="A7" s="58" t="s">
        <v>103</v>
      </c>
      <c r="B7" s="58" t="s">
        <v>100</v>
      </c>
      <c r="C7" s="58" t="s">
        <v>67</v>
      </c>
      <c r="D7" s="89">
        <v>15.6</v>
      </c>
      <c r="E7" s="90">
        <v>23.5</v>
      </c>
      <c r="F7" s="90">
        <f t="shared" si="0"/>
        <v>28.20655952079232</v>
      </c>
      <c r="G7" s="91">
        <f t="shared" si="1"/>
        <v>3.9166666666666665</v>
      </c>
      <c r="H7" s="92">
        <f t="shared" si="2"/>
        <v>23.897872340425533</v>
      </c>
      <c r="I7" s="93">
        <v>6000</v>
      </c>
      <c r="J7" s="97">
        <v>15.5</v>
      </c>
      <c r="K7" s="97">
        <v>23.2</v>
      </c>
      <c r="L7" s="98">
        <f t="shared" si="3"/>
        <v>27.90143365492175</v>
      </c>
      <c r="M7" s="78">
        <f t="shared" si="4"/>
        <v>1.0109358490192402</v>
      </c>
      <c r="N7" s="81">
        <f>I7/K7</f>
        <v>258.62068965517244</v>
      </c>
      <c r="O7" s="81">
        <v>258</v>
      </c>
      <c r="P7" s="75">
        <f>K7/I7*1000</f>
        <v>3.8666666666666667</v>
      </c>
    </row>
    <row r="8" spans="1:16" ht="12.75">
      <c r="A8" s="58" t="s">
        <v>135</v>
      </c>
      <c r="B8" s="58" t="s">
        <v>100</v>
      </c>
      <c r="C8" s="58" t="s">
        <v>67</v>
      </c>
      <c r="D8" s="89">
        <v>15.6</v>
      </c>
      <c r="E8" s="90">
        <v>23.5</v>
      </c>
      <c r="F8" s="90">
        <f>SQRT(D8^2+E8^2)</f>
        <v>28.20655952079232</v>
      </c>
      <c r="G8" s="91">
        <f>E8/I8*1000</f>
        <v>3.9166666666666665</v>
      </c>
      <c r="H8" s="92">
        <f>D8*E8/G8^2</f>
        <v>23.897872340425533</v>
      </c>
      <c r="I8" s="93">
        <v>6000</v>
      </c>
      <c r="J8" s="109">
        <f>P8*4000/1000</f>
        <v>14.760147601476016</v>
      </c>
      <c r="K8" s="109">
        <f>P8*6000/1000</f>
        <v>22.140221402214024</v>
      </c>
      <c r="L8" s="98">
        <f>SQRT(J8^2+K8^2)</f>
        <v>26.609234505269296</v>
      </c>
      <c r="M8" s="78">
        <f>G8/P8</f>
        <v>1.0614166666666667</v>
      </c>
      <c r="N8" s="81"/>
      <c r="O8" s="107">
        <v>271</v>
      </c>
      <c r="P8" s="75">
        <f>1000/O8</f>
        <v>3.690036900369004</v>
      </c>
    </row>
    <row r="9" spans="1:16" ht="12.75">
      <c r="A9" s="58" t="s">
        <v>86</v>
      </c>
      <c r="B9" s="58" t="s">
        <v>105</v>
      </c>
      <c r="C9" s="58" t="s">
        <v>67</v>
      </c>
      <c r="D9" s="89">
        <v>15.6</v>
      </c>
      <c r="E9" s="90">
        <v>23.5</v>
      </c>
      <c r="F9" s="90">
        <f t="shared" si="0"/>
        <v>28.20655952079232</v>
      </c>
      <c r="G9" s="91">
        <f t="shared" si="1"/>
        <v>3.9166666666666665</v>
      </c>
      <c r="H9" s="92">
        <f t="shared" si="2"/>
        <v>23.897872340425533</v>
      </c>
      <c r="I9" s="93">
        <v>6000</v>
      </c>
      <c r="J9" s="97">
        <v>10</v>
      </c>
      <c r="K9" s="97">
        <v>15.1</v>
      </c>
      <c r="L9" s="98">
        <f t="shared" si="3"/>
        <v>18.11104635298579</v>
      </c>
      <c r="M9" s="78">
        <f t="shared" si="4"/>
        <v>1.5574229655782523</v>
      </c>
      <c r="N9" s="81">
        <f t="shared" si="5"/>
        <v>397.35099337748346</v>
      </c>
      <c r="O9" s="81">
        <v>399</v>
      </c>
      <c r="P9" s="75">
        <f t="shared" si="6"/>
        <v>2.5166666666666666</v>
      </c>
    </row>
    <row r="10" spans="1:16" ht="12.75">
      <c r="A10" s="58" t="s">
        <v>140</v>
      </c>
      <c r="B10" s="58" t="s">
        <v>134</v>
      </c>
      <c r="C10" s="58" t="s">
        <v>67</v>
      </c>
      <c r="D10" s="89">
        <v>15.6</v>
      </c>
      <c r="E10" s="90">
        <v>23.5</v>
      </c>
      <c r="F10" s="90">
        <f>SQRT(D10^2+E10^2)</f>
        <v>28.20655952079232</v>
      </c>
      <c r="G10" s="91">
        <f>E10/I10*1000</f>
        <v>3.9166666666666665</v>
      </c>
      <c r="H10" s="92">
        <f>D10*E10/G10^2</f>
        <v>23.897872340425533</v>
      </c>
      <c r="I10" s="93">
        <v>6000</v>
      </c>
      <c r="J10" s="109">
        <f>P10*4000/1000</f>
        <v>7.407407407407407</v>
      </c>
      <c r="K10" s="109">
        <f>P10*6000/1000</f>
        <v>11.11111111111111</v>
      </c>
      <c r="L10" s="98">
        <f>SQRT(J10^2+K10^2)</f>
        <v>13.353893612829589</v>
      </c>
      <c r="M10" s="78">
        <f>G10/P10</f>
        <v>2.1149999999999998</v>
      </c>
      <c r="N10" s="81"/>
      <c r="O10" s="107">
        <v>540</v>
      </c>
      <c r="P10" s="75">
        <f>1000/O10</f>
        <v>1.8518518518518519</v>
      </c>
    </row>
    <row r="11" spans="1:16" ht="12.75">
      <c r="A11" s="58" t="s">
        <v>109</v>
      </c>
      <c r="B11" s="58" t="s">
        <v>108</v>
      </c>
      <c r="C11" s="58" t="s">
        <v>107</v>
      </c>
      <c r="D11" s="89">
        <v>4.55</v>
      </c>
      <c r="E11" s="89">
        <v>6.17</v>
      </c>
      <c r="F11" s="90">
        <f t="shared" si="0"/>
        <v>7.6662507133539535</v>
      </c>
      <c r="G11" s="91">
        <f t="shared" si="1"/>
        <v>1.5425</v>
      </c>
      <c r="H11" s="92">
        <f t="shared" si="2"/>
        <v>11.79902755267423</v>
      </c>
      <c r="I11" s="93">
        <v>4000</v>
      </c>
      <c r="J11" s="97">
        <v>6.6</v>
      </c>
      <c r="K11" s="97">
        <v>9</v>
      </c>
      <c r="L11" s="98">
        <f t="shared" si="3"/>
        <v>11.160645142642965</v>
      </c>
      <c r="M11" s="78">
        <f t="shared" si="4"/>
        <v>0.686900319414555</v>
      </c>
      <c r="N11" s="81">
        <f t="shared" si="5"/>
        <v>444.44444444444446</v>
      </c>
      <c r="O11" s="81">
        <v>453</v>
      </c>
      <c r="P11" s="75">
        <f t="shared" si="6"/>
        <v>2.25</v>
      </c>
    </row>
    <row r="12" spans="1:16" ht="12.75">
      <c r="A12" s="58" t="s">
        <v>115</v>
      </c>
      <c r="B12" s="58" t="s">
        <v>117</v>
      </c>
      <c r="C12" s="58" t="s">
        <v>116</v>
      </c>
      <c r="D12" s="89">
        <v>4.55</v>
      </c>
      <c r="E12" s="89">
        <v>6.17</v>
      </c>
      <c r="F12" s="90">
        <f t="shared" si="0"/>
        <v>7.6662507133539535</v>
      </c>
      <c r="G12" s="91">
        <f t="shared" si="1"/>
        <v>1.3389756944444444</v>
      </c>
      <c r="H12" s="92">
        <f t="shared" si="2"/>
        <v>15.658536661264181</v>
      </c>
      <c r="I12" s="93">
        <v>4608</v>
      </c>
      <c r="J12" s="97">
        <v>6.2</v>
      </c>
      <c r="K12" s="97">
        <v>8.3</v>
      </c>
      <c r="L12" s="98">
        <f t="shared" si="3"/>
        <v>10.36001930500132</v>
      </c>
      <c r="M12" s="78">
        <f t="shared" si="4"/>
        <v>0.7399842111928359</v>
      </c>
      <c r="N12" s="81">
        <f>I12/K12</f>
        <v>555.1807228915662</v>
      </c>
      <c r="O12" s="81">
        <f>4439/8</f>
        <v>554.875</v>
      </c>
      <c r="P12" s="75">
        <f t="shared" si="6"/>
        <v>1.801215277777778</v>
      </c>
    </row>
    <row r="13" spans="1:16" ht="12.75">
      <c r="A13" s="58" t="s">
        <v>131</v>
      </c>
      <c r="B13" s="58" t="s">
        <v>133</v>
      </c>
      <c r="C13" s="58" t="s">
        <v>132</v>
      </c>
      <c r="D13" s="108">
        <v>4.55</v>
      </c>
      <c r="E13" s="108">
        <v>6.17</v>
      </c>
      <c r="F13" s="90">
        <f>SQRT(D13^2+E13^2)</f>
        <v>7.6662507133539535</v>
      </c>
      <c r="G13" s="91">
        <f>E13/I13*1000</f>
        <v>1.1902006172839505</v>
      </c>
      <c r="H13" s="92">
        <f>D13*E13/G13^2</f>
        <v>19.81783546191248</v>
      </c>
      <c r="I13" s="93">
        <v>5184</v>
      </c>
      <c r="J13" s="109">
        <f>K13*3/4</f>
        <v>4.661870503597123</v>
      </c>
      <c r="K13" s="109">
        <f>I13*P13/1000</f>
        <v>6.215827338129497</v>
      </c>
      <c r="L13" s="98">
        <f>SQRT(J13^2+K13^2)</f>
        <v>7.769784172661871</v>
      </c>
      <c r="M13" s="78">
        <f>G13/P13</f>
        <v>0.9926273148148147</v>
      </c>
      <c r="N13" s="81">
        <f>I13/K13</f>
        <v>833.9999999999999</v>
      </c>
      <c r="O13" s="107">
        <v>834</v>
      </c>
      <c r="P13" s="75">
        <f>1000/O13</f>
        <v>1.1990407673860912</v>
      </c>
    </row>
    <row r="14" spans="1:16" ht="12.75">
      <c r="A14" s="79"/>
      <c r="B14" s="58"/>
      <c r="C14" s="58"/>
      <c r="D14" s="22"/>
      <c r="E14" s="22"/>
      <c r="F14" s="22"/>
      <c r="G14" s="22"/>
      <c r="H14" s="22"/>
      <c r="I14" s="22"/>
      <c r="J14" s="97"/>
      <c r="K14" s="97"/>
      <c r="L14" s="97"/>
      <c r="M14" s="58"/>
      <c r="N14" s="81"/>
      <c r="O14" s="81"/>
      <c r="P14" s="75"/>
    </row>
    <row r="15" spans="1:16" ht="12.75">
      <c r="A15" s="58"/>
      <c r="B15" s="58" t="s">
        <v>112</v>
      </c>
      <c r="C15" s="58" t="s">
        <v>110</v>
      </c>
      <c r="D15" s="89">
        <v>14.9</v>
      </c>
      <c r="E15" s="90">
        <v>22.3</v>
      </c>
      <c r="F15" s="90">
        <f>SQRT(D15^2+E15^2)</f>
        <v>26.819768828235638</v>
      </c>
      <c r="G15" s="91">
        <f>E15/I15*1000</f>
        <v>4.301697530864198</v>
      </c>
      <c r="H15" s="92">
        <f>D15*E15/G15^2</f>
        <v>17.956074188340807</v>
      </c>
      <c r="I15" s="93">
        <v>5184</v>
      </c>
      <c r="J15" s="98">
        <f>D15</f>
        <v>14.9</v>
      </c>
      <c r="K15" s="98">
        <f>E15</f>
        <v>22.3</v>
      </c>
      <c r="L15" s="98">
        <f>SQRT(J15^2+K15^2)</f>
        <v>26.819768828235638</v>
      </c>
      <c r="M15" s="78">
        <f>F15/L15</f>
        <v>1</v>
      </c>
      <c r="N15" s="81">
        <f>I15/K15</f>
        <v>232.46636771300447</v>
      </c>
      <c r="O15" s="81"/>
      <c r="P15" s="75">
        <f>K15/I15*1000</f>
        <v>4.301697530864198</v>
      </c>
    </row>
    <row r="16" spans="1:17" ht="12.75">
      <c r="A16" s="58"/>
      <c r="B16" s="58" t="s">
        <v>113</v>
      </c>
      <c r="C16" s="58" t="s">
        <v>110</v>
      </c>
      <c r="D16" s="89">
        <v>14.9</v>
      </c>
      <c r="E16" s="90">
        <v>22.3</v>
      </c>
      <c r="F16" s="90">
        <f>SQRT(D16^2+E16^2)</f>
        <v>26.819768828235638</v>
      </c>
      <c r="G16" s="91">
        <f>E16/I16*1000</f>
        <v>4.301697530864198</v>
      </c>
      <c r="H16" s="92">
        <f>D16*E16/G16^2</f>
        <v>17.956074188340807</v>
      </c>
      <c r="I16" s="93">
        <v>5184</v>
      </c>
      <c r="J16" s="102">
        <f>D16/1.56</f>
        <v>9.551282051282051</v>
      </c>
      <c r="K16" s="102">
        <f>E16/1.56</f>
        <v>14.294871794871796</v>
      </c>
      <c r="L16" s="102">
        <f>SQRT(J16^2+K16^2)</f>
        <v>17.192159505279253</v>
      </c>
      <c r="M16" s="102">
        <f>F16/L16</f>
        <v>1.5600000000000003</v>
      </c>
      <c r="N16" s="103">
        <f>I16/K16</f>
        <v>362.647533632287</v>
      </c>
      <c r="O16" s="103"/>
      <c r="P16" s="104">
        <f>K16/I16*1000</f>
        <v>2.75749841722064</v>
      </c>
      <c r="Q16" s="106" t="s">
        <v>114</v>
      </c>
    </row>
    <row r="17" spans="1:16" ht="12.75">
      <c r="A17" s="58"/>
      <c r="B17" s="58" t="s">
        <v>112</v>
      </c>
      <c r="C17" s="58" t="s">
        <v>106</v>
      </c>
      <c r="D17" s="89">
        <v>15.8</v>
      </c>
      <c r="E17" s="90">
        <v>23.6</v>
      </c>
      <c r="F17" s="90">
        <f>SQRT(D17^2+E17^2)</f>
        <v>28.400704216621108</v>
      </c>
      <c r="G17" s="91">
        <f>E17/I17*1000</f>
        <v>5.503731343283582</v>
      </c>
      <c r="H17" s="92">
        <f>D17*E17/G17^2</f>
        <v>12.30990318644068</v>
      </c>
      <c r="I17" s="93">
        <v>4288</v>
      </c>
      <c r="J17" s="97">
        <v>15.8</v>
      </c>
      <c r="K17" s="97">
        <v>23.6</v>
      </c>
      <c r="L17" s="98">
        <f>SQRT(J17^2+K17^2)</f>
        <v>28.400704216621108</v>
      </c>
      <c r="M17" s="78">
        <f>F17/L17</f>
        <v>1</v>
      </c>
      <c r="N17" s="81">
        <f>I17/K17</f>
        <v>181.6949152542373</v>
      </c>
      <c r="O17" s="81"/>
      <c r="P17" s="75">
        <f>K17/I17*1000</f>
        <v>5.503731343283582</v>
      </c>
    </row>
    <row r="18" spans="1:17" ht="12.75">
      <c r="A18" s="58"/>
      <c r="B18" s="58" t="s">
        <v>113</v>
      </c>
      <c r="C18" s="58" t="s">
        <v>106</v>
      </c>
      <c r="D18" s="89">
        <v>15.8</v>
      </c>
      <c r="E18" s="90">
        <v>23.6</v>
      </c>
      <c r="F18" s="90">
        <f>SQRT(D18^2+E18^2)</f>
        <v>28.400704216621108</v>
      </c>
      <c r="G18" s="91">
        <f>E18/I18*1000</f>
        <v>5.503731343283582</v>
      </c>
      <c r="H18" s="92">
        <f>D18*E18/G18^2</f>
        <v>12.30990318644068</v>
      </c>
      <c r="I18" s="93">
        <v>4288</v>
      </c>
      <c r="J18" s="105">
        <f>D18/1.56</f>
        <v>10.128205128205128</v>
      </c>
      <c r="K18" s="105">
        <f>E18/1.56</f>
        <v>15.128205128205128</v>
      </c>
      <c r="L18" s="102">
        <f>SQRT(J18^2+K18^2)</f>
        <v>18.20557962603917</v>
      </c>
      <c r="M18" s="102">
        <f>F18/L18</f>
        <v>1.56</v>
      </c>
      <c r="N18" s="103">
        <f>I18/K18</f>
        <v>283.44406779661017</v>
      </c>
      <c r="O18" s="103"/>
      <c r="P18" s="104">
        <f>K18/I18*1000</f>
        <v>3.52803291236127</v>
      </c>
      <c r="Q18" s="106" t="s">
        <v>114</v>
      </c>
    </row>
    <row r="19" ht="13.5" thickBot="1"/>
    <row r="20" spans="2:14" ht="12.75">
      <c r="B20" s="110" t="s">
        <v>141</v>
      </c>
      <c r="C20" s="111"/>
      <c r="D20" s="111"/>
      <c r="E20" s="111"/>
      <c r="F20" s="112" t="s">
        <v>9</v>
      </c>
      <c r="G20" s="111"/>
      <c r="H20" s="111"/>
      <c r="I20" s="111"/>
      <c r="J20" s="111"/>
      <c r="K20" s="111"/>
      <c r="L20" s="111"/>
      <c r="M20" s="111"/>
      <c r="N20" s="113"/>
    </row>
    <row r="21" spans="2:14" ht="12.75">
      <c r="B21" s="114"/>
      <c r="C21" s="38"/>
      <c r="D21" s="38" t="s">
        <v>139</v>
      </c>
      <c r="E21" s="38"/>
      <c r="F21" s="115" t="s">
        <v>136</v>
      </c>
      <c r="G21" s="115" t="s">
        <v>137</v>
      </c>
      <c r="H21" s="38" t="s">
        <v>138</v>
      </c>
      <c r="I21" s="38"/>
      <c r="J21" s="38" t="s">
        <v>45</v>
      </c>
      <c r="K21" s="38"/>
      <c r="L21" s="38" t="s">
        <v>98</v>
      </c>
      <c r="M21" s="38"/>
      <c r="N21" s="116"/>
    </row>
    <row r="22" spans="2:14" ht="12.75">
      <c r="B22" s="114"/>
      <c r="C22" s="38"/>
      <c r="D22" s="38">
        <v>1</v>
      </c>
      <c r="E22" s="38"/>
      <c r="F22" s="115">
        <v>540</v>
      </c>
      <c r="G22" s="115">
        <v>5</v>
      </c>
      <c r="H22" s="38">
        <f>SQRT(F22*F22+G22*G22)</f>
        <v>540.0231476520242</v>
      </c>
      <c r="I22" s="38"/>
      <c r="J22" s="117">
        <f>H22/D22</f>
        <v>540.0231476520242</v>
      </c>
      <c r="K22" s="38"/>
      <c r="L22" s="40">
        <f>1000/J22</f>
        <v>1.8517724737317591</v>
      </c>
      <c r="M22" s="38"/>
      <c r="N22" s="116"/>
    </row>
    <row r="23" spans="2:14" ht="13.5" thickBot="1">
      <c r="B23" s="118"/>
      <c r="C23" s="119"/>
      <c r="D23" s="119"/>
      <c r="E23" s="119"/>
      <c r="F23" s="119"/>
      <c r="G23" s="119"/>
      <c r="H23" s="119"/>
      <c r="I23" s="119"/>
      <c r="J23" s="119"/>
      <c r="K23" s="119"/>
      <c r="L23" s="119"/>
      <c r="M23" s="119"/>
      <c r="N23" s="120"/>
    </row>
  </sheetData>
  <printOptions/>
  <pageMargins left="0.75" right="0.75" top="1" bottom="1" header="0.4921259845" footer="0.4921259845"/>
  <pageSetup fitToHeight="1" fitToWidth="1" orientation="landscape" paperSize="9" scale="58" r:id="rId3"/>
  <legacyDrawing r:id="rId2"/>
</worksheet>
</file>

<file path=xl/worksheets/sheet2.xml><?xml version="1.0" encoding="utf-8"?>
<worksheet xmlns="http://schemas.openxmlformats.org/spreadsheetml/2006/main" xmlns:r="http://schemas.openxmlformats.org/officeDocument/2006/relationships">
  <dimension ref="A1:F10"/>
  <sheetViews>
    <sheetView workbookViewId="0" topLeftCell="A1">
      <selection activeCell="D1" sqref="D1"/>
    </sheetView>
  </sheetViews>
  <sheetFormatPr defaultColWidth="11.421875" defaultRowHeight="12.75"/>
  <cols>
    <col min="1" max="1" width="31.00390625" style="0" customWidth="1"/>
    <col min="3" max="4" width="13.28125" style="0" bestFit="1" customWidth="1"/>
    <col min="5" max="5" width="12.00390625" style="0" bestFit="1" customWidth="1"/>
    <col min="6" max="6" width="72.7109375" style="0" bestFit="1" customWidth="1"/>
  </cols>
  <sheetData>
    <row r="1" ht="12.75">
      <c r="A1" t="s">
        <v>130</v>
      </c>
    </row>
    <row r="2" spans="2:5" ht="12.75">
      <c r="B2" t="s">
        <v>118</v>
      </c>
      <c r="C2" t="s">
        <v>119</v>
      </c>
      <c r="D2" t="s">
        <v>119</v>
      </c>
      <c r="E2" t="s">
        <v>120</v>
      </c>
    </row>
    <row r="3" spans="1:6" ht="12.75">
      <c r="A3" t="s">
        <v>121</v>
      </c>
      <c r="B3">
        <v>3</v>
      </c>
      <c r="C3">
        <v>4.5</v>
      </c>
      <c r="D3">
        <v>135</v>
      </c>
      <c r="E3">
        <v>105</v>
      </c>
      <c r="F3" t="s">
        <v>122</v>
      </c>
    </row>
    <row r="4" spans="1:6" ht="12.75">
      <c r="A4" t="s">
        <v>123</v>
      </c>
      <c r="B4">
        <v>1.11</v>
      </c>
      <c r="C4">
        <v>1.54</v>
      </c>
      <c r="D4">
        <v>1.32</v>
      </c>
      <c r="E4">
        <v>3.92</v>
      </c>
      <c r="F4" t="s">
        <v>124</v>
      </c>
    </row>
    <row r="5" spans="1:6" ht="12.75">
      <c r="A5" t="s">
        <v>125</v>
      </c>
      <c r="B5">
        <v>125</v>
      </c>
      <c r="C5">
        <v>125</v>
      </c>
      <c r="D5">
        <v>125</v>
      </c>
      <c r="E5">
        <v>125</v>
      </c>
      <c r="F5" t="s">
        <v>126</v>
      </c>
    </row>
    <row r="6" spans="1:5" ht="12.75">
      <c r="A6" t="s">
        <v>127</v>
      </c>
      <c r="B6">
        <f>B3/B5</f>
        <v>0.024</v>
      </c>
      <c r="C6">
        <f>C3/C5</f>
        <v>0.036</v>
      </c>
      <c r="D6">
        <f>D3/D5</f>
        <v>1.08</v>
      </c>
      <c r="E6">
        <f>E3/E5</f>
        <v>0.84</v>
      </c>
    </row>
    <row r="7" spans="1:5" ht="12.75">
      <c r="A7" t="s">
        <v>98</v>
      </c>
      <c r="B7" s="99">
        <f>B4*B5/B3</f>
        <v>46.25</v>
      </c>
      <c r="C7" s="99">
        <f>C4*C5/C3</f>
        <v>42.77777777777778</v>
      </c>
      <c r="D7" s="99">
        <f>D4*D5/D3</f>
        <v>1.2222222222222223</v>
      </c>
      <c r="E7" s="99">
        <f>E4*E5/E3</f>
        <v>4.666666666666667</v>
      </c>
    </row>
    <row r="9" ht="12.75">
      <c r="A9" t="s">
        <v>128</v>
      </c>
    </row>
    <row r="10" ht="12.75">
      <c r="A10" t="s">
        <v>129</v>
      </c>
    </row>
  </sheetData>
  <printOptions/>
  <pageMargins left="0.75" right="0.75" top="1" bottom="1" header="0.4921259845" footer="0.4921259845"/>
  <pageSetup orientation="portrait" paperSize="9"/>
  <drawing r:id="rId1"/>
</worksheet>
</file>

<file path=xl/worksheets/sheet3.xml><?xml version="1.0" encoding="utf-8"?>
<worksheet xmlns="http://schemas.openxmlformats.org/spreadsheetml/2006/main" xmlns:r="http://schemas.openxmlformats.org/officeDocument/2006/relationships">
  <dimension ref="A1:W46"/>
  <sheetViews>
    <sheetView workbookViewId="0" topLeftCell="A1">
      <selection activeCell="A17" sqref="A17:IV17"/>
    </sheetView>
  </sheetViews>
  <sheetFormatPr defaultColWidth="11.421875" defaultRowHeight="12.75"/>
  <cols>
    <col min="1" max="1" width="41.421875" style="0" bestFit="1" customWidth="1"/>
    <col min="2" max="2" width="8.140625" style="1" bestFit="1" customWidth="1"/>
    <col min="3" max="3" width="7.00390625" style="0" bestFit="1" customWidth="1"/>
    <col min="4" max="4" width="11.8515625" style="0" bestFit="1" customWidth="1"/>
    <col min="5" max="5" width="7.140625" style="0" bestFit="1" customWidth="1"/>
    <col min="6" max="6" width="9.140625" style="0" bestFit="1" customWidth="1"/>
    <col min="7" max="7" width="6.140625" style="0" bestFit="1" customWidth="1"/>
    <col min="8" max="8" width="10.00390625" style="0" bestFit="1" customWidth="1"/>
    <col min="9" max="9" width="6.57421875" style="11" bestFit="1" customWidth="1"/>
    <col min="10" max="10" width="4.421875" style="0" bestFit="1" customWidth="1"/>
    <col min="11" max="11" width="6.421875" style="0" bestFit="1" customWidth="1"/>
    <col min="12" max="12" width="6.7109375" style="3" customWidth="1"/>
    <col min="13" max="13" width="6.7109375" style="4" customWidth="1"/>
    <col min="14" max="14" width="6.7109375" style="5" customWidth="1"/>
    <col min="15" max="15" width="6.7109375" style="6" customWidth="1"/>
    <col min="16" max="16" width="5.8515625" style="0" customWidth="1"/>
    <col min="17" max="17" width="6.421875" style="0" customWidth="1"/>
    <col min="18" max="18" width="10.140625" style="0" bestFit="1" customWidth="1"/>
    <col min="19" max="19" width="9.00390625" style="0" customWidth="1"/>
    <col min="20" max="20" width="7.00390625" style="0" customWidth="1"/>
    <col min="21" max="21" width="29.00390625" style="0" bestFit="1" customWidth="1"/>
    <col min="22" max="22" width="6.8515625" style="11" customWidth="1"/>
    <col min="23" max="23" width="7.421875" style="0" customWidth="1"/>
  </cols>
  <sheetData>
    <row r="1" spans="1:23" ht="12.75">
      <c r="A1" s="2" t="s">
        <v>54</v>
      </c>
      <c r="L1" s="7" t="s">
        <v>19</v>
      </c>
      <c r="M1" s="8"/>
      <c r="N1" s="9" t="s">
        <v>17</v>
      </c>
      <c r="O1" s="10"/>
      <c r="Q1" s="29"/>
      <c r="R1" s="29"/>
      <c r="S1" s="29"/>
      <c r="T1" s="29"/>
      <c r="U1" s="29"/>
      <c r="V1" s="30"/>
      <c r="W1" s="29"/>
    </row>
    <row r="2" spans="12:23" ht="12.75">
      <c r="L2" s="7" t="s">
        <v>18</v>
      </c>
      <c r="M2" s="8"/>
      <c r="N2" s="9" t="s">
        <v>20</v>
      </c>
      <c r="O2" s="10"/>
      <c r="Q2" s="29"/>
      <c r="R2" s="29" t="s">
        <v>45</v>
      </c>
      <c r="S2" s="29"/>
      <c r="T2" s="29"/>
      <c r="U2" s="29"/>
      <c r="V2" s="30"/>
      <c r="W2" s="29"/>
    </row>
    <row r="3" spans="1:23" ht="12.75">
      <c r="A3" s="12" t="s">
        <v>10</v>
      </c>
      <c r="B3" s="13" t="s">
        <v>11</v>
      </c>
      <c r="C3" s="12" t="s">
        <v>0</v>
      </c>
      <c r="D3" s="12" t="s">
        <v>2</v>
      </c>
      <c r="E3" s="12" t="s">
        <v>4</v>
      </c>
      <c r="F3" s="12" t="s">
        <v>6</v>
      </c>
      <c r="G3" s="12" t="s">
        <v>5</v>
      </c>
      <c r="H3" s="12" t="s">
        <v>13</v>
      </c>
      <c r="I3" s="14" t="s">
        <v>14</v>
      </c>
      <c r="J3" s="12" t="s">
        <v>8</v>
      </c>
      <c r="K3" s="12" t="s">
        <v>9</v>
      </c>
      <c r="L3" s="15" t="s">
        <v>8</v>
      </c>
      <c r="M3" s="16" t="s">
        <v>9</v>
      </c>
      <c r="N3" s="17" t="s">
        <v>9</v>
      </c>
      <c r="O3" s="18" t="s">
        <v>8</v>
      </c>
      <c r="Q3" s="29" t="s">
        <v>14</v>
      </c>
      <c r="R3" s="29" t="s">
        <v>46</v>
      </c>
      <c r="S3" s="29" t="s">
        <v>47</v>
      </c>
      <c r="T3" s="29"/>
      <c r="U3" s="31" t="s">
        <v>13</v>
      </c>
      <c r="V3" s="32">
        <v>4.22</v>
      </c>
      <c r="W3" s="29"/>
    </row>
    <row r="4" spans="1:23" ht="12.75">
      <c r="A4" s="19" t="s">
        <v>21</v>
      </c>
      <c r="B4" s="20">
        <v>40698</v>
      </c>
      <c r="C4" s="19" t="s">
        <v>1</v>
      </c>
      <c r="D4" s="19" t="s">
        <v>3</v>
      </c>
      <c r="E4" s="19">
        <v>105</v>
      </c>
      <c r="F4" s="19" t="s">
        <v>7</v>
      </c>
      <c r="G4" s="19" t="s">
        <v>12</v>
      </c>
      <c r="H4" s="19" t="s">
        <v>15</v>
      </c>
      <c r="I4" s="21">
        <v>0</v>
      </c>
      <c r="J4" s="19">
        <v>40</v>
      </c>
      <c r="K4" s="19">
        <v>4259</v>
      </c>
      <c r="L4" s="22">
        <v>1</v>
      </c>
      <c r="M4" s="23">
        <f aca="true" t="shared" si="0" ref="M4:M27">K4*L4/J4</f>
        <v>106.475</v>
      </c>
      <c r="N4" s="24">
        <v>1000</v>
      </c>
      <c r="O4" s="25">
        <f aca="true" t="shared" si="1" ref="O4:O27">J4*N4/K4</f>
        <v>9.39187602723644</v>
      </c>
      <c r="Q4" s="29">
        <v>0</v>
      </c>
      <c r="R4" s="29">
        <v>106.475</v>
      </c>
      <c r="S4" s="29">
        <v>108.175</v>
      </c>
      <c r="T4" s="29"/>
      <c r="U4" s="33" t="s">
        <v>14</v>
      </c>
      <c r="V4" s="34">
        <f>1/V3</f>
        <v>0.23696682464454977</v>
      </c>
      <c r="W4" s="29"/>
    </row>
    <row r="5" spans="1:23" ht="12.75">
      <c r="A5" s="19" t="s">
        <v>26</v>
      </c>
      <c r="B5" s="20">
        <v>40707</v>
      </c>
      <c r="C5" s="19" t="s">
        <v>1</v>
      </c>
      <c r="D5" s="19" t="s">
        <v>3</v>
      </c>
      <c r="E5" s="19">
        <v>105</v>
      </c>
      <c r="F5" s="19" t="s">
        <v>7</v>
      </c>
      <c r="G5" s="19" t="s">
        <v>12</v>
      </c>
      <c r="H5" s="19" t="s">
        <v>15</v>
      </c>
      <c r="I5" s="21">
        <v>0</v>
      </c>
      <c r="J5" s="19">
        <v>40</v>
      </c>
      <c r="K5" s="19">
        <v>4164</v>
      </c>
      <c r="L5" s="22">
        <v>1</v>
      </c>
      <c r="M5" s="23">
        <f t="shared" si="0"/>
        <v>104.1</v>
      </c>
      <c r="N5" s="24">
        <v>1000</v>
      </c>
      <c r="O5" s="25">
        <f t="shared" si="1"/>
        <v>9.606147934678194</v>
      </c>
      <c r="Q5" s="29">
        <v>0</v>
      </c>
      <c r="R5" s="29">
        <v>104.1</v>
      </c>
      <c r="S5" s="29">
        <v>105.65</v>
      </c>
      <c r="T5" s="29"/>
      <c r="U5" s="31"/>
      <c r="V5" s="35"/>
      <c r="W5" s="29"/>
    </row>
    <row r="6" spans="1:23" ht="12.75">
      <c r="A6" s="19" t="s">
        <v>28</v>
      </c>
      <c r="B6" s="20">
        <v>40707</v>
      </c>
      <c r="C6" s="19" t="s">
        <v>1</v>
      </c>
      <c r="D6" s="19" t="s">
        <v>3</v>
      </c>
      <c r="E6" s="19">
        <v>105</v>
      </c>
      <c r="F6" s="19" t="s">
        <v>7</v>
      </c>
      <c r="G6" s="19" t="s">
        <v>12</v>
      </c>
      <c r="H6" s="19">
        <v>4.22</v>
      </c>
      <c r="I6" s="21">
        <f aca="true" t="shared" si="2" ref="I6:I15">1/H6</f>
        <v>0.23696682464454977</v>
      </c>
      <c r="J6" s="19">
        <v>40</v>
      </c>
      <c r="K6" s="19">
        <v>4069</v>
      </c>
      <c r="L6" s="22">
        <v>1</v>
      </c>
      <c r="M6" s="23">
        <f t="shared" si="0"/>
        <v>101.725</v>
      </c>
      <c r="N6" s="24">
        <v>1000</v>
      </c>
      <c r="O6" s="25">
        <f t="shared" si="1"/>
        <v>9.830425165888425</v>
      </c>
      <c r="Q6" s="29">
        <v>0.23696682464454977</v>
      </c>
      <c r="R6" s="29">
        <v>101.725</v>
      </c>
      <c r="S6" s="29">
        <v>103.35</v>
      </c>
      <c r="T6" s="29"/>
      <c r="U6" s="31" t="s">
        <v>52</v>
      </c>
      <c r="V6" s="32">
        <v>103.5</v>
      </c>
      <c r="W6" s="29"/>
    </row>
    <row r="7" spans="1:23" ht="12.75">
      <c r="A7" s="19" t="s">
        <v>30</v>
      </c>
      <c r="B7" s="20">
        <v>40707</v>
      </c>
      <c r="C7" s="19" t="s">
        <v>1</v>
      </c>
      <c r="D7" s="19" t="s">
        <v>3</v>
      </c>
      <c r="E7" s="19">
        <v>105</v>
      </c>
      <c r="F7" s="19" t="s">
        <v>7</v>
      </c>
      <c r="G7" s="19" t="s">
        <v>12</v>
      </c>
      <c r="H7" s="19">
        <v>2.11</v>
      </c>
      <c r="I7" s="21">
        <f t="shared" si="2"/>
        <v>0.47393364928909953</v>
      </c>
      <c r="J7" s="19">
        <v>40</v>
      </c>
      <c r="K7" s="19">
        <v>3986</v>
      </c>
      <c r="L7" s="22">
        <v>1</v>
      </c>
      <c r="M7" s="23">
        <f t="shared" si="0"/>
        <v>99.65</v>
      </c>
      <c r="N7" s="24">
        <v>1000</v>
      </c>
      <c r="O7" s="25">
        <f t="shared" si="1"/>
        <v>10.035122930255895</v>
      </c>
      <c r="Q7" s="29">
        <v>0.47393364928909953</v>
      </c>
      <c r="R7" s="29">
        <v>99.65</v>
      </c>
      <c r="S7" s="29">
        <v>101.425</v>
      </c>
      <c r="T7" s="29"/>
      <c r="U7" s="31"/>
      <c r="V7" s="35"/>
      <c r="W7" s="29"/>
    </row>
    <row r="8" spans="1:23" ht="12.75">
      <c r="A8" s="19" t="s">
        <v>32</v>
      </c>
      <c r="B8" s="20">
        <v>40707</v>
      </c>
      <c r="C8" s="19" t="s">
        <v>1</v>
      </c>
      <c r="D8" s="19" t="s">
        <v>3</v>
      </c>
      <c r="E8" s="19">
        <v>105</v>
      </c>
      <c r="F8" s="19" t="s">
        <v>7</v>
      </c>
      <c r="G8" s="19" t="s">
        <v>12</v>
      </c>
      <c r="H8" s="19">
        <v>1.26</v>
      </c>
      <c r="I8" s="21">
        <f t="shared" si="2"/>
        <v>0.7936507936507936</v>
      </c>
      <c r="J8" s="19">
        <v>40</v>
      </c>
      <c r="K8" s="19">
        <v>3931</v>
      </c>
      <c r="L8" s="22">
        <v>1</v>
      </c>
      <c r="M8" s="23">
        <f t="shared" si="0"/>
        <v>98.275</v>
      </c>
      <c r="N8" s="24">
        <v>1000</v>
      </c>
      <c r="O8" s="25">
        <f t="shared" si="1"/>
        <v>10.175527855507504</v>
      </c>
      <c r="Q8" s="29">
        <v>0.7936507936507936</v>
      </c>
      <c r="R8" s="29">
        <v>98.275</v>
      </c>
      <c r="S8" s="29">
        <v>99.75</v>
      </c>
      <c r="T8" s="29"/>
      <c r="U8" s="31" t="s">
        <v>49</v>
      </c>
      <c r="V8" s="32">
        <v>37</v>
      </c>
      <c r="W8" s="29"/>
    </row>
    <row r="9" spans="1:23" ht="12.75">
      <c r="A9" s="19" t="s">
        <v>34</v>
      </c>
      <c r="B9" s="20">
        <v>40707</v>
      </c>
      <c r="C9" s="19" t="s">
        <v>1</v>
      </c>
      <c r="D9" s="19" t="s">
        <v>3</v>
      </c>
      <c r="E9" s="19">
        <v>105</v>
      </c>
      <c r="F9" s="19" t="s">
        <v>7</v>
      </c>
      <c r="G9" s="19" t="s">
        <v>12</v>
      </c>
      <c r="H9" s="19">
        <v>0.94</v>
      </c>
      <c r="I9" s="21">
        <f t="shared" si="2"/>
        <v>1.0638297872340425</v>
      </c>
      <c r="J9" s="19">
        <v>40</v>
      </c>
      <c r="K9" s="19">
        <v>3870</v>
      </c>
      <c r="L9" s="22">
        <v>1</v>
      </c>
      <c r="M9" s="23">
        <f t="shared" si="0"/>
        <v>96.75</v>
      </c>
      <c r="N9" s="24">
        <v>1000</v>
      </c>
      <c r="O9" s="25">
        <f t="shared" si="1"/>
        <v>10.335917312661499</v>
      </c>
      <c r="Q9" s="29">
        <v>1.0638297872340425</v>
      </c>
      <c r="R9" s="29">
        <v>96.75</v>
      </c>
      <c r="S9" s="29">
        <v>98.15</v>
      </c>
      <c r="T9" s="29"/>
      <c r="U9" s="31" t="s">
        <v>48</v>
      </c>
      <c r="V9" s="35">
        <f>V8/V6</f>
        <v>0.357487922705314</v>
      </c>
      <c r="W9" s="29"/>
    </row>
    <row r="10" spans="1:23" ht="12.75">
      <c r="A10" s="19" t="s">
        <v>36</v>
      </c>
      <c r="B10" s="20">
        <v>40707</v>
      </c>
      <c r="C10" s="19" t="s">
        <v>1</v>
      </c>
      <c r="D10" s="19" t="s">
        <v>3</v>
      </c>
      <c r="E10" s="19">
        <v>105</v>
      </c>
      <c r="F10" s="19" t="s">
        <v>7</v>
      </c>
      <c r="G10" s="19" t="s">
        <v>12</v>
      </c>
      <c r="H10" s="19">
        <v>0.71</v>
      </c>
      <c r="I10" s="21">
        <f t="shared" si="2"/>
        <v>1.4084507042253522</v>
      </c>
      <c r="J10" s="19">
        <v>40</v>
      </c>
      <c r="K10" s="19">
        <v>3858</v>
      </c>
      <c r="L10" s="22">
        <v>1</v>
      </c>
      <c r="M10" s="23">
        <f t="shared" si="0"/>
        <v>96.45</v>
      </c>
      <c r="N10" s="24">
        <v>1000</v>
      </c>
      <c r="O10" s="25">
        <f t="shared" si="1"/>
        <v>10.368066355624675</v>
      </c>
      <c r="Q10" s="29">
        <v>1.4084507042253522</v>
      </c>
      <c r="R10" s="29">
        <v>96.45</v>
      </c>
      <c r="S10" s="29">
        <v>97.8</v>
      </c>
      <c r="T10" s="29"/>
      <c r="U10" s="31"/>
      <c r="V10" s="34"/>
      <c r="W10" s="29"/>
    </row>
    <row r="11" spans="1:23" ht="12.75">
      <c r="A11" s="19" t="s">
        <v>38</v>
      </c>
      <c r="B11" s="20">
        <v>40707</v>
      </c>
      <c r="C11" s="19" t="s">
        <v>1</v>
      </c>
      <c r="D11" s="19" t="s">
        <v>3</v>
      </c>
      <c r="E11" s="19">
        <v>105</v>
      </c>
      <c r="F11" s="19" t="s">
        <v>7</v>
      </c>
      <c r="G11" s="19" t="s">
        <v>12</v>
      </c>
      <c r="H11" s="19">
        <v>0.6</v>
      </c>
      <c r="I11" s="21">
        <f t="shared" si="2"/>
        <v>1.6666666666666667</v>
      </c>
      <c r="J11" s="19">
        <v>40</v>
      </c>
      <c r="K11" s="19">
        <v>3852</v>
      </c>
      <c r="L11" s="22">
        <v>1</v>
      </c>
      <c r="M11" s="23">
        <f t="shared" si="0"/>
        <v>96.3</v>
      </c>
      <c r="N11" s="24">
        <v>1000</v>
      </c>
      <c r="O11" s="25">
        <f t="shared" si="1"/>
        <v>10.384215991692628</v>
      </c>
      <c r="Q11" s="29">
        <v>1.6666666666666667</v>
      </c>
      <c r="R11" s="29">
        <v>96.3</v>
      </c>
      <c r="S11" s="29">
        <v>97.05</v>
      </c>
      <c r="T11" s="29"/>
      <c r="U11" s="31" t="s">
        <v>50</v>
      </c>
      <c r="V11" s="32">
        <v>196</v>
      </c>
      <c r="W11" s="29"/>
    </row>
    <row r="12" spans="1:23" ht="12.75">
      <c r="A12" s="19" t="s">
        <v>40</v>
      </c>
      <c r="B12" s="20">
        <v>40707</v>
      </c>
      <c r="C12" s="19" t="s">
        <v>1</v>
      </c>
      <c r="D12" s="19" t="s">
        <v>3</v>
      </c>
      <c r="E12" s="19">
        <v>105</v>
      </c>
      <c r="F12" s="19" t="s">
        <v>7</v>
      </c>
      <c r="G12" s="19" t="s">
        <v>12</v>
      </c>
      <c r="H12" s="19">
        <v>0.5</v>
      </c>
      <c r="I12" s="21">
        <f t="shared" si="2"/>
        <v>2</v>
      </c>
      <c r="J12" s="19">
        <v>40</v>
      </c>
      <c r="K12" s="19">
        <v>3852</v>
      </c>
      <c r="L12" s="22">
        <v>1</v>
      </c>
      <c r="M12" s="23">
        <f t="shared" si="0"/>
        <v>96.3</v>
      </c>
      <c r="N12" s="24">
        <v>1000</v>
      </c>
      <c r="O12" s="25">
        <f t="shared" si="1"/>
        <v>10.384215991692628</v>
      </c>
      <c r="Q12" s="29">
        <v>2</v>
      </c>
      <c r="R12" s="29">
        <v>96.3</v>
      </c>
      <c r="S12" s="29">
        <v>97.275</v>
      </c>
      <c r="T12" s="29"/>
      <c r="U12" s="31" t="s">
        <v>50</v>
      </c>
      <c r="V12" s="32">
        <v>597</v>
      </c>
      <c r="W12" s="29"/>
    </row>
    <row r="13" spans="1:23" ht="12.75">
      <c r="A13" s="19" t="s">
        <v>24</v>
      </c>
      <c r="B13" s="20">
        <v>40698</v>
      </c>
      <c r="C13" s="19" t="s">
        <v>1</v>
      </c>
      <c r="D13" s="19" t="s">
        <v>3</v>
      </c>
      <c r="E13" s="19">
        <v>105</v>
      </c>
      <c r="F13" s="19" t="s">
        <v>7</v>
      </c>
      <c r="G13" s="19" t="s">
        <v>12</v>
      </c>
      <c r="H13" s="19">
        <v>0.45</v>
      </c>
      <c r="I13" s="21">
        <f t="shared" si="2"/>
        <v>2.2222222222222223</v>
      </c>
      <c r="J13" s="19">
        <v>40</v>
      </c>
      <c r="K13" s="19">
        <v>3874</v>
      </c>
      <c r="L13" s="22">
        <v>1</v>
      </c>
      <c r="M13" s="23">
        <f t="shared" si="0"/>
        <v>96.85</v>
      </c>
      <c r="N13" s="24">
        <v>1000</v>
      </c>
      <c r="O13" s="25">
        <f t="shared" si="1"/>
        <v>10.325245224574084</v>
      </c>
      <c r="Q13" s="29">
        <v>2.2222222222222223</v>
      </c>
      <c r="R13" s="29">
        <v>96.85</v>
      </c>
      <c r="S13" s="29">
        <v>97.75</v>
      </c>
      <c r="T13" s="29"/>
      <c r="U13" s="31" t="s">
        <v>51</v>
      </c>
      <c r="V13" s="36">
        <f>SQRT(V11^2+V12^2)</f>
        <v>628.3510165504629</v>
      </c>
      <c r="W13" s="29"/>
    </row>
    <row r="14" spans="1:23" ht="12.75">
      <c r="A14" s="19" t="s">
        <v>42</v>
      </c>
      <c r="B14" s="20">
        <v>40707</v>
      </c>
      <c r="C14" s="19" t="s">
        <v>1</v>
      </c>
      <c r="D14" s="19" t="s">
        <v>3</v>
      </c>
      <c r="E14" s="19">
        <v>105</v>
      </c>
      <c r="F14" s="19" t="s">
        <v>7</v>
      </c>
      <c r="G14" s="19" t="s">
        <v>12</v>
      </c>
      <c r="H14" s="19">
        <v>0.45</v>
      </c>
      <c r="I14" s="21">
        <f t="shared" si="2"/>
        <v>2.2222222222222223</v>
      </c>
      <c r="J14" s="19">
        <v>40</v>
      </c>
      <c r="K14" s="19">
        <v>3861</v>
      </c>
      <c r="L14" s="22">
        <v>1</v>
      </c>
      <c r="M14" s="23">
        <f t="shared" si="0"/>
        <v>96.525</v>
      </c>
      <c r="N14" s="24">
        <v>1000</v>
      </c>
      <c r="O14" s="25">
        <f t="shared" si="1"/>
        <v>10.36001036001036</v>
      </c>
      <c r="Q14" s="29">
        <v>2.2222222222222223</v>
      </c>
      <c r="R14" s="29">
        <v>96.525</v>
      </c>
      <c r="S14" s="29">
        <v>97.45</v>
      </c>
      <c r="T14" s="29"/>
      <c r="U14" s="31" t="s">
        <v>53</v>
      </c>
      <c r="V14" s="34">
        <f>V13/V6</f>
        <v>6.071024314497226</v>
      </c>
      <c r="W14" s="29"/>
    </row>
    <row r="15" spans="1:23" ht="12.75">
      <c r="A15" s="19" t="s">
        <v>44</v>
      </c>
      <c r="B15" s="20">
        <v>40707</v>
      </c>
      <c r="C15" s="19" t="s">
        <v>1</v>
      </c>
      <c r="D15" s="19" t="s">
        <v>3</v>
      </c>
      <c r="E15" s="19">
        <v>105</v>
      </c>
      <c r="F15" s="19" t="s">
        <v>7</v>
      </c>
      <c r="G15" s="19" t="s">
        <v>12</v>
      </c>
      <c r="H15" s="19">
        <v>0.45</v>
      </c>
      <c r="I15" s="21">
        <f t="shared" si="2"/>
        <v>2.2222222222222223</v>
      </c>
      <c r="J15" s="19">
        <v>40</v>
      </c>
      <c r="K15" s="19">
        <v>3870</v>
      </c>
      <c r="L15" s="22">
        <v>1</v>
      </c>
      <c r="M15" s="23">
        <f t="shared" si="0"/>
        <v>96.75</v>
      </c>
      <c r="N15" s="24">
        <v>1000</v>
      </c>
      <c r="O15" s="25">
        <f t="shared" si="1"/>
        <v>10.335917312661499</v>
      </c>
      <c r="Q15" s="29">
        <v>2.2222222222222223</v>
      </c>
      <c r="R15" s="29">
        <v>96.75</v>
      </c>
      <c r="S15" s="29">
        <v>97.6</v>
      </c>
      <c r="T15" s="29"/>
      <c r="U15" s="29"/>
      <c r="V15" s="30"/>
      <c r="W15" s="29"/>
    </row>
    <row r="16" spans="1:23" ht="12.75">
      <c r="A16" s="19" t="s">
        <v>22</v>
      </c>
      <c r="B16" s="20">
        <v>40698</v>
      </c>
      <c r="C16" s="19" t="s">
        <v>1</v>
      </c>
      <c r="D16" s="19" t="s">
        <v>3</v>
      </c>
      <c r="E16" s="19">
        <v>105</v>
      </c>
      <c r="F16" s="19" t="s">
        <v>7</v>
      </c>
      <c r="G16" s="19" t="s">
        <v>16</v>
      </c>
      <c r="H16" s="19" t="s">
        <v>15</v>
      </c>
      <c r="I16" s="21">
        <v>0</v>
      </c>
      <c r="J16" s="19">
        <v>40</v>
      </c>
      <c r="K16" s="19">
        <v>4327</v>
      </c>
      <c r="L16" s="22">
        <v>1</v>
      </c>
      <c r="M16" s="23">
        <f t="shared" si="0"/>
        <v>108.175</v>
      </c>
      <c r="N16" s="24">
        <v>1000</v>
      </c>
      <c r="O16" s="25">
        <f t="shared" si="1"/>
        <v>9.244280101687082</v>
      </c>
      <c r="Q16" s="29"/>
      <c r="R16" s="29"/>
      <c r="S16" s="29"/>
      <c r="T16" s="29"/>
      <c r="U16" s="29"/>
      <c r="V16" s="30"/>
      <c r="W16" s="29"/>
    </row>
    <row r="17" spans="1:23" ht="12.75">
      <c r="A17" s="19" t="s">
        <v>25</v>
      </c>
      <c r="B17" s="20">
        <v>40707</v>
      </c>
      <c r="C17" s="19" t="s">
        <v>1</v>
      </c>
      <c r="D17" s="19" t="s">
        <v>3</v>
      </c>
      <c r="E17" s="19">
        <v>105</v>
      </c>
      <c r="F17" s="19" t="s">
        <v>7</v>
      </c>
      <c r="G17" s="19" t="s">
        <v>16</v>
      </c>
      <c r="H17" s="19" t="s">
        <v>15</v>
      </c>
      <c r="I17" s="21">
        <v>0</v>
      </c>
      <c r="J17" s="19">
        <v>40</v>
      </c>
      <c r="K17" s="19">
        <v>4226</v>
      </c>
      <c r="L17" s="22">
        <v>1</v>
      </c>
      <c r="M17" s="23">
        <f t="shared" si="0"/>
        <v>105.65</v>
      </c>
      <c r="N17" s="24">
        <v>1000</v>
      </c>
      <c r="O17" s="25">
        <f t="shared" si="1"/>
        <v>9.46521533364884</v>
      </c>
      <c r="Q17" s="29"/>
      <c r="R17" s="29"/>
      <c r="S17" s="29"/>
      <c r="T17" s="29"/>
      <c r="U17" s="29"/>
      <c r="V17" s="30"/>
      <c r="W17" s="29"/>
    </row>
    <row r="18" spans="1:23" ht="12.75">
      <c r="A18" s="19" t="s">
        <v>27</v>
      </c>
      <c r="B18" s="20">
        <v>40707</v>
      </c>
      <c r="C18" s="19" t="s">
        <v>1</v>
      </c>
      <c r="D18" s="19" t="s">
        <v>3</v>
      </c>
      <c r="E18" s="19">
        <v>105</v>
      </c>
      <c r="F18" s="19" t="s">
        <v>7</v>
      </c>
      <c r="G18" s="19" t="s">
        <v>16</v>
      </c>
      <c r="H18" s="19">
        <v>4.22</v>
      </c>
      <c r="I18" s="21">
        <f aca="true" t="shared" si="3" ref="I18:I27">1/H18</f>
        <v>0.23696682464454977</v>
      </c>
      <c r="J18" s="19">
        <v>40</v>
      </c>
      <c r="K18" s="19">
        <v>4134</v>
      </c>
      <c r="L18" s="22">
        <v>1</v>
      </c>
      <c r="M18" s="23">
        <f t="shared" si="0"/>
        <v>103.35</v>
      </c>
      <c r="N18" s="24">
        <v>1000</v>
      </c>
      <c r="O18" s="25">
        <f t="shared" si="1"/>
        <v>9.675858732462506</v>
      </c>
      <c r="Q18" s="29"/>
      <c r="R18" s="29"/>
      <c r="S18" s="29"/>
      <c r="T18" s="29"/>
      <c r="U18" s="29"/>
      <c r="V18" s="30"/>
      <c r="W18" s="29"/>
    </row>
    <row r="19" spans="1:23" ht="12.75">
      <c r="A19" s="19" t="s">
        <v>29</v>
      </c>
      <c r="B19" s="20">
        <v>40707</v>
      </c>
      <c r="C19" s="19" t="s">
        <v>1</v>
      </c>
      <c r="D19" s="19" t="s">
        <v>3</v>
      </c>
      <c r="E19" s="19">
        <v>105</v>
      </c>
      <c r="F19" s="19" t="s">
        <v>7</v>
      </c>
      <c r="G19" s="19" t="s">
        <v>16</v>
      </c>
      <c r="H19" s="19">
        <v>2.11</v>
      </c>
      <c r="I19" s="21">
        <f t="shared" si="3"/>
        <v>0.47393364928909953</v>
      </c>
      <c r="J19" s="19">
        <v>40</v>
      </c>
      <c r="K19" s="19">
        <v>4057</v>
      </c>
      <c r="L19" s="22">
        <v>1</v>
      </c>
      <c r="M19" s="23">
        <f t="shared" si="0"/>
        <v>101.425</v>
      </c>
      <c r="N19" s="24">
        <v>1000</v>
      </c>
      <c r="O19" s="25">
        <f t="shared" si="1"/>
        <v>9.859502095144196</v>
      </c>
      <c r="Q19" s="29"/>
      <c r="R19" s="29"/>
      <c r="S19" s="29"/>
      <c r="T19" s="29"/>
      <c r="U19" s="29"/>
      <c r="V19" s="30"/>
      <c r="W19" s="29"/>
    </row>
    <row r="20" spans="1:23" ht="12.75">
      <c r="A20" s="19" t="s">
        <v>31</v>
      </c>
      <c r="B20" s="20">
        <v>40707</v>
      </c>
      <c r="C20" s="19" t="s">
        <v>1</v>
      </c>
      <c r="D20" s="19" t="s">
        <v>3</v>
      </c>
      <c r="E20" s="19">
        <v>105</v>
      </c>
      <c r="F20" s="19" t="s">
        <v>7</v>
      </c>
      <c r="G20" s="19" t="s">
        <v>16</v>
      </c>
      <c r="H20" s="19">
        <v>1.26</v>
      </c>
      <c r="I20" s="21">
        <f t="shared" si="3"/>
        <v>0.7936507936507936</v>
      </c>
      <c r="J20" s="19">
        <v>40</v>
      </c>
      <c r="K20" s="19">
        <v>3990</v>
      </c>
      <c r="L20" s="22">
        <v>1</v>
      </c>
      <c r="M20" s="23">
        <f t="shared" si="0"/>
        <v>99.75</v>
      </c>
      <c r="N20" s="24">
        <v>1000</v>
      </c>
      <c r="O20" s="25">
        <f t="shared" si="1"/>
        <v>10.025062656641603</v>
      </c>
      <c r="Q20" s="29"/>
      <c r="R20" s="29"/>
      <c r="S20" s="29"/>
      <c r="T20" s="29"/>
      <c r="U20" s="29"/>
      <c r="V20" s="30"/>
      <c r="W20" s="29"/>
    </row>
    <row r="21" spans="1:23" ht="12.75">
      <c r="A21" s="19" t="s">
        <v>33</v>
      </c>
      <c r="B21" s="20">
        <v>40707</v>
      </c>
      <c r="C21" s="19" t="s">
        <v>1</v>
      </c>
      <c r="D21" s="19" t="s">
        <v>3</v>
      </c>
      <c r="E21" s="19">
        <v>105</v>
      </c>
      <c r="F21" s="19" t="s">
        <v>7</v>
      </c>
      <c r="G21" s="19" t="s">
        <v>16</v>
      </c>
      <c r="H21" s="19">
        <v>0.94</v>
      </c>
      <c r="I21" s="21">
        <f t="shared" si="3"/>
        <v>1.0638297872340425</v>
      </c>
      <c r="J21" s="19">
        <v>40</v>
      </c>
      <c r="K21" s="19">
        <v>3926</v>
      </c>
      <c r="L21" s="22">
        <v>1</v>
      </c>
      <c r="M21" s="23">
        <f t="shared" si="0"/>
        <v>98.15</v>
      </c>
      <c r="N21" s="24">
        <v>1000</v>
      </c>
      <c r="O21" s="25">
        <f t="shared" si="1"/>
        <v>10.188487009679063</v>
      </c>
      <c r="Q21" s="29"/>
      <c r="R21" s="29"/>
      <c r="S21" s="29"/>
      <c r="T21" s="29"/>
      <c r="U21" s="29"/>
      <c r="V21" s="30"/>
      <c r="W21" s="29"/>
    </row>
    <row r="22" spans="1:23" ht="12.75">
      <c r="A22" s="26" t="s">
        <v>35</v>
      </c>
      <c r="B22" s="27">
        <v>40707</v>
      </c>
      <c r="C22" s="26" t="s">
        <v>1</v>
      </c>
      <c r="D22" s="26" t="s">
        <v>3</v>
      </c>
      <c r="E22" s="26">
        <v>105</v>
      </c>
      <c r="F22" s="26" t="s">
        <v>7</v>
      </c>
      <c r="G22" s="26" t="s">
        <v>16</v>
      </c>
      <c r="H22" s="26">
        <v>0.71</v>
      </c>
      <c r="I22" s="28">
        <f t="shared" si="3"/>
        <v>1.4084507042253522</v>
      </c>
      <c r="J22" s="26">
        <v>40</v>
      </c>
      <c r="K22" s="26">
        <v>3910</v>
      </c>
      <c r="L22" s="22">
        <v>1</v>
      </c>
      <c r="M22" s="23">
        <f t="shared" si="0"/>
        <v>97.75</v>
      </c>
      <c r="N22" s="24">
        <v>1000</v>
      </c>
      <c r="O22" s="25">
        <f t="shared" si="1"/>
        <v>10.230179028132993</v>
      </c>
      <c r="Q22" s="29"/>
      <c r="R22" s="29"/>
      <c r="S22" s="29"/>
      <c r="T22" s="29"/>
      <c r="U22" s="29"/>
      <c r="V22" s="30"/>
      <c r="W22" s="29"/>
    </row>
    <row r="23" spans="1:23" ht="12.75">
      <c r="A23" s="19" t="s">
        <v>37</v>
      </c>
      <c r="B23" s="20">
        <v>40707</v>
      </c>
      <c r="C23" s="19" t="s">
        <v>1</v>
      </c>
      <c r="D23" s="19" t="s">
        <v>3</v>
      </c>
      <c r="E23" s="19">
        <v>105</v>
      </c>
      <c r="F23" s="19" t="s">
        <v>7</v>
      </c>
      <c r="G23" s="19" t="s">
        <v>16</v>
      </c>
      <c r="H23" s="19">
        <v>0.6</v>
      </c>
      <c r="I23" s="21">
        <f t="shared" si="3"/>
        <v>1.6666666666666667</v>
      </c>
      <c r="J23" s="19">
        <v>40</v>
      </c>
      <c r="K23" s="19">
        <v>3882</v>
      </c>
      <c r="L23" s="22">
        <v>1</v>
      </c>
      <c r="M23" s="23">
        <f t="shared" si="0"/>
        <v>97.05</v>
      </c>
      <c r="N23" s="24">
        <v>1000</v>
      </c>
      <c r="O23" s="25">
        <f t="shared" si="1"/>
        <v>10.303967027305513</v>
      </c>
      <c r="Q23" s="29"/>
      <c r="R23" s="29"/>
      <c r="S23" s="29"/>
      <c r="T23" s="29"/>
      <c r="U23" s="29"/>
      <c r="V23" s="30"/>
      <c r="W23" s="29"/>
    </row>
    <row r="24" spans="1:23" ht="12.75">
      <c r="A24" s="19" t="s">
        <v>39</v>
      </c>
      <c r="B24" s="20">
        <v>40707</v>
      </c>
      <c r="C24" s="19" t="s">
        <v>1</v>
      </c>
      <c r="D24" s="19" t="s">
        <v>3</v>
      </c>
      <c r="E24" s="19">
        <v>105</v>
      </c>
      <c r="F24" s="19" t="s">
        <v>7</v>
      </c>
      <c r="G24" s="19" t="s">
        <v>16</v>
      </c>
      <c r="H24" s="19">
        <v>0.5</v>
      </c>
      <c r="I24" s="21">
        <f t="shared" si="3"/>
        <v>2</v>
      </c>
      <c r="J24" s="19">
        <v>40</v>
      </c>
      <c r="K24" s="19">
        <v>3891</v>
      </c>
      <c r="L24" s="22">
        <v>1</v>
      </c>
      <c r="M24" s="23">
        <f t="shared" si="0"/>
        <v>97.275</v>
      </c>
      <c r="N24" s="24">
        <v>1000</v>
      </c>
      <c r="O24" s="25">
        <f t="shared" si="1"/>
        <v>10.280133641737343</v>
      </c>
      <c r="Q24" s="29"/>
      <c r="R24" s="29"/>
      <c r="S24" s="29"/>
      <c r="T24" s="29"/>
      <c r="U24" s="29"/>
      <c r="V24" s="30"/>
      <c r="W24" s="29"/>
    </row>
    <row r="25" spans="1:23" ht="12.75">
      <c r="A25" s="19" t="s">
        <v>23</v>
      </c>
      <c r="B25" s="20">
        <v>40698</v>
      </c>
      <c r="C25" s="19" t="s">
        <v>1</v>
      </c>
      <c r="D25" s="19" t="s">
        <v>3</v>
      </c>
      <c r="E25" s="19">
        <v>105</v>
      </c>
      <c r="F25" s="19" t="s">
        <v>7</v>
      </c>
      <c r="G25" s="19" t="s">
        <v>16</v>
      </c>
      <c r="H25" s="19">
        <v>0.45</v>
      </c>
      <c r="I25" s="21">
        <f t="shared" si="3"/>
        <v>2.2222222222222223</v>
      </c>
      <c r="J25" s="19">
        <v>40</v>
      </c>
      <c r="K25" s="19">
        <v>3910</v>
      </c>
      <c r="L25" s="22">
        <v>1</v>
      </c>
      <c r="M25" s="23">
        <f t="shared" si="0"/>
        <v>97.75</v>
      </c>
      <c r="N25" s="24">
        <v>1000</v>
      </c>
      <c r="O25" s="25">
        <f t="shared" si="1"/>
        <v>10.230179028132993</v>
      </c>
      <c r="Q25" s="29"/>
      <c r="R25" s="29"/>
      <c r="S25" s="29"/>
      <c r="T25" s="29"/>
      <c r="U25" s="29"/>
      <c r="V25" s="30"/>
      <c r="W25" s="29"/>
    </row>
    <row r="26" spans="1:23" ht="12.75">
      <c r="A26" s="19" t="s">
        <v>41</v>
      </c>
      <c r="B26" s="20">
        <v>40707</v>
      </c>
      <c r="C26" s="19" t="s">
        <v>1</v>
      </c>
      <c r="D26" s="19" t="s">
        <v>3</v>
      </c>
      <c r="E26" s="19">
        <v>105</v>
      </c>
      <c r="F26" s="19" t="s">
        <v>7</v>
      </c>
      <c r="G26" s="19" t="s">
        <v>16</v>
      </c>
      <c r="H26" s="19">
        <v>0.45</v>
      </c>
      <c r="I26" s="21">
        <f t="shared" si="3"/>
        <v>2.2222222222222223</v>
      </c>
      <c r="J26" s="19">
        <v>40</v>
      </c>
      <c r="K26" s="19">
        <v>3898</v>
      </c>
      <c r="L26" s="22">
        <v>1</v>
      </c>
      <c r="M26" s="23">
        <f t="shared" si="0"/>
        <v>97.45</v>
      </c>
      <c r="N26" s="24">
        <v>1000</v>
      </c>
      <c r="O26" s="25">
        <f t="shared" si="1"/>
        <v>10.26167265264238</v>
      </c>
      <c r="Q26" s="29"/>
      <c r="R26" s="29"/>
      <c r="S26" s="29"/>
      <c r="T26" s="29"/>
      <c r="U26" s="29"/>
      <c r="V26" s="30"/>
      <c r="W26" s="29"/>
    </row>
    <row r="27" spans="1:23" ht="12.75">
      <c r="A27" s="19" t="s">
        <v>43</v>
      </c>
      <c r="B27" s="20">
        <v>40707</v>
      </c>
      <c r="C27" s="19" t="s">
        <v>1</v>
      </c>
      <c r="D27" s="19" t="s">
        <v>3</v>
      </c>
      <c r="E27" s="19">
        <v>105</v>
      </c>
      <c r="F27" s="19" t="s">
        <v>7</v>
      </c>
      <c r="G27" s="19" t="s">
        <v>16</v>
      </c>
      <c r="H27" s="19">
        <v>0.45</v>
      </c>
      <c r="I27" s="21">
        <f t="shared" si="3"/>
        <v>2.2222222222222223</v>
      </c>
      <c r="J27" s="19">
        <v>40</v>
      </c>
      <c r="K27" s="19">
        <v>3904</v>
      </c>
      <c r="L27" s="22">
        <v>1</v>
      </c>
      <c r="M27" s="23">
        <f t="shared" si="0"/>
        <v>97.6</v>
      </c>
      <c r="N27" s="24">
        <v>1000</v>
      </c>
      <c r="O27" s="25">
        <f t="shared" si="1"/>
        <v>10.245901639344263</v>
      </c>
      <c r="Q27" s="29"/>
      <c r="R27" s="29"/>
      <c r="S27" s="29"/>
      <c r="T27" s="29"/>
      <c r="U27" s="29"/>
      <c r="V27" s="30"/>
      <c r="W27" s="29"/>
    </row>
    <row r="28" spans="17:23" ht="12.75">
      <c r="Q28" s="29"/>
      <c r="R28" s="29"/>
      <c r="S28" s="29"/>
      <c r="T28" s="29"/>
      <c r="U28" s="29"/>
      <c r="V28" s="30"/>
      <c r="W28" s="29"/>
    </row>
    <row r="29" spans="17:23" ht="12.75">
      <c r="Q29" s="29"/>
      <c r="R29" s="29"/>
      <c r="S29" s="29"/>
      <c r="T29" s="29"/>
      <c r="U29" s="29"/>
      <c r="V29" s="30"/>
      <c r="W29" s="29"/>
    </row>
    <row r="30" spans="17:23" ht="12.75">
      <c r="Q30" s="29"/>
      <c r="R30" s="29"/>
      <c r="S30" s="29"/>
      <c r="T30" s="29"/>
      <c r="U30" s="29"/>
      <c r="V30" s="30"/>
      <c r="W30" s="29"/>
    </row>
    <row r="31" spans="17:23" ht="12.75">
      <c r="Q31" s="29"/>
      <c r="R31" s="29"/>
      <c r="S31" s="29"/>
      <c r="T31" s="29"/>
      <c r="U31" s="29"/>
      <c r="V31" s="30"/>
      <c r="W31" s="29"/>
    </row>
    <row r="32" spans="17:23" ht="12.75">
      <c r="Q32" s="29"/>
      <c r="R32" s="29"/>
      <c r="S32" s="29"/>
      <c r="T32" s="29"/>
      <c r="U32" s="29"/>
      <c r="V32" s="30"/>
      <c r="W32" s="29"/>
    </row>
    <row r="33" spans="17:23" ht="12.75">
      <c r="Q33" s="29"/>
      <c r="R33" s="29"/>
      <c r="S33" s="29"/>
      <c r="T33" s="29"/>
      <c r="U33" s="29"/>
      <c r="V33" s="30"/>
      <c r="W33" s="29"/>
    </row>
    <row r="34" spans="17:23" ht="12.75">
      <c r="Q34" s="29"/>
      <c r="R34" s="29"/>
      <c r="S34" s="29"/>
      <c r="T34" s="29"/>
      <c r="U34" s="29"/>
      <c r="V34" s="30"/>
      <c r="W34" s="29"/>
    </row>
    <row r="35" spans="17:23" ht="12.75">
      <c r="Q35" s="29"/>
      <c r="R35" s="29"/>
      <c r="S35" s="29"/>
      <c r="T35" s="29"/>
      <c r="U35" s="29"/>
      <c r="V35" s="30"/>
      <c r="W35" s="29"/>
    </row>
    <row r="36" spans="17:23" ht="12.75">
      <c r="Q36" s="29"/>
      <c r="R36" s="29"/>
      <c r="S36" s="29"/>
      <c r="T36" s="29"/>
      <c r="U36" s="29"/>
      <c r="V36" s="30"/>
      <c r="W36" s="29"/>
    </row>
    <row r="37" spans="17:23" ht="12.75">
      <c r="Q37" s="29"/>
      <c r="R37" s="29"/>
      <c r="S37" s="29"/>
      <c r="T37" s="29"/>
      <c r="U37" s="29"/>
      <c r="V37" s="30"/>
      <c r="W37" s="29"/>
    </row>
    <row r="38" spans="17:23" ht="12.75">
      <c r="Q38" s="29"/>
      <c r="R38" s="29"/>
      <c r="S38" s="29"/>
      <c r="T38" s="29"/>
      <c r="U38" s="29"/>
      <c r="V38" s="30"/>
      <c r="W38" s="29"/>
    </row>
    <row r="39" spans="17:23" ht="12.75">
      <c r="Q39" s="29"/>
      <c r="R39" s="29"/>
      <c r="S39" s="29"/>
      <c r="T39" s="29"/>
      <c r="U39" s="29"/>
      <c r="V39" s="30"/>
      <c r="W39" s="29"/>
    </row>
    <row r="40" spans="17:23" ht="12.75">
      <c r="Q40" s="29"/>
      <c r="R40" s="29"/>
      <c r="S40" s="29"/>
      <c r="T40" s="29"/>
      <c r="U40" s="29"/>
      <c r="V40" s="30"/>
      <c r="W40" s="29"/>
    </row>
    <row r="41" spans="17:23" ht="12.75">
      <c r="Q41" s="29"/>
      <c r="R41" s="29"/>
      <c r="S41" s="29"/>
      <c r="T41" s="29"/>
      <c r="U41" s="29"/>
      <c r="V41" s="30"/>
      <c r="W41" s="29"/>
    </row>
    <row r="42" spans="17:23" ht="12.75">
      <c r="Q42" s="29"/>
      <c r="R42" s="29"/>
      <c r="S42" s="29"/>
      <c r="T42" s="29"/>
      <c r="U42" s="29"/>
      <c r="V42" s="30"/>
      <c r="W42" s="29"/>
    </row>
    <row r="43" spans="17:23" ht="12.75">
      <c r="Q43" s="29"/>
      <c r="R43" s="29"/>
      <c r="S43" s="29"/>
      <c r="T43" s="29"/>
      <c r="U43" s="29"/>
      <c r="V43" s="30"/>
      <c r="W43" s="29"/>
    </row>
    <row r="44" spans="17:23" ht="12.75">
      <c r="Q44" s="29"/>
      <c r="R44" s="29"/>
      <c r="S44" s="29"/>
      <c r="T44" s="29"/>
      <c r="U44" s="29"/>
      <c r="V44" s="30"/>
      <c r="W44" s="29"/>
    </row>
    <row r="45" spans="17:23" ht="12.75">
      <c r="Q45" s="29"/>
      <c r="R45" s="29"/>
      <c r="S45" s="29"/>
      <c r="T45" s="29"/>
      <c r="U45" s="29"/>
      <c r="V45" s="30"/>
      <c r="W45" s="29"/>
    </row>
    <row r="46" spans="17:23" ht="12.75">
      <c r="Q46" s="29"/>
      <c r="R46" s="29"/>
      <c r="S46" s="29"/>
      <c r="T46" s="29"/>
      <c r="U46" s="29"/>
      <c r="V46" s="30"/>
      <c r="W46" s="29"/>
    </row>
  </sheetData>
  <autoFilter ref="A3:O3"/>
  <printOptions/>
  <pageMargins left="0.75" right="0.75" top="1" bottom="1" header="0.4921259845" footer="0.4921259845"/>
  <pageSetup horizontalDpi="1200" verticalDpi="1200" orientation="portrait" paperSize="9" r:id="rId4"/>
  <drawing r:id="rId3"/>
  <legacyDrawing r:id="rId2"/>
</worksheet>
</file>

<file path=xl/worksheets/sheet4.xml><?xml version="1.0" encoding="utf-8"?>
<worksheet xmlns="http://schemas.openxmlformats.org/spreadsheetml/2006/main" xmlns:r="http://schemas.openxmlformats.org/officeDocument/2006/relationships">
  <dimension ref="A1:W46"/>
  <sheetViews>
    <sheetView workbookViewId="0" topLeftCell="A1">
      <selection activeCell="A1" sqref="A1"/>
    </sheetView>
  </sheetViews>
  <sheetFormatPr defaultColWidth="11.421875" defaultRowHeight="12.75"/>
  <cols>
    <col min="1" max="1" width="41.421875" style="0" bestFit="1" customWidth="1"/>
    <col min="2" max="2" width="8.140625" style="1" bestFit="1" customWidth="1"/>
    <col min="3" max="3" width="7.00390625" style="0" bestFit="1" customWidth="1"/>
    <col min="4" max="4" width="11.8515625" style="0" bestFit="1" customWidth="1"/>
    <col min="5" max="5" width="7.140625" style="0" bestFit="1" customWidth="1"/>
    <col min="6" max="6" width="9.140625" style="0" bestFit="1" customWidth="1"/>
    <col min="7" max="7" width="6.140625" style="0" bestFit="1" customWidth="1"/>
    <col min="8" max="8" width="10.00390625" style="0" bestFit="1" customWidth="1"/>
    <col min="9" max="9" width="6.57421875" style="11" bestFit="1" customWidth="1"/>
    <col min="10" max="10" width="4.421875" style="0" bestFit="1" customWidth="1"/>
    <col min="11" max="11" width="6.421875" style="0" bestFit="1" customWidth="1"/>
    <col min="12" max="12" width="6.7109375" style="3" customWidth="1"/>
    <col min="13" max="13" width="6.7109375" style="4" customWidth="1"/>
    <col min="14" max="14" width="6.7109375" style="5" customWidth="1"/>
    <col min="15" max="15" width="6.7109375" style="6" customWidth="1"/>
    <col min="16" max="16" width="5.8515625" style="0" customWidth="1"/>
    <col min="17" max="17" width="6.421875" style="0" customWidth="1"/>
    <col min="18" max="18" width="10.140625" style="0" bestFit="1" customWidth="1"/>
    <col min="19" max="19" width="9.00390625" style="0" customWidth="1"/>
    <col min="20" max="20" width="7.00390625" style="0" customWidth="1"/>
    <col min="21" max="21" width="29.00390625" style="0" bestFit="1" customWidth="1"/>
    <col min="22" max="22" width="6.8515625" style="11" customWidth="1"/>
    <col min="23" max="23" width="7.421875" style="0" customWidth="1"/>
  </cols>
  <sheetData>
    <row r="1" spans="1:23" ht="12.75">
      <c r="A1" s="2" t="s">
        <v>66</v>
      </c>
      <c r="L1" s="7" t="s">
        <v>19</v>
      </c>
      <c r="M1" s="8"/>
      <c r="N1" s="9" t="s">
        <v>17</v>
      </c>
      <c r="O1" s="10"/>
      <c r="Q1" s="29"/>
      <c r="R1" s="29"/>
      <c r="S1" s="29"/>
      <c r="T1" s="29"/>
      <c r="U1" s="29"/>
      <c r="V1" s="30"/>
      <c r="W1" s="29"/>
    </row>
    <row r="2" spans="12:23" ht="12.75">
      <c r="L2" s="7" t="s">
        <v>18</v>
      </c>
      <c r="M2" s="8"/>
      <c r="N2" s="9" t="s">
        <v>20</v>
      </c>
      <c r="O2" s="10"/>
      <c r="Q2" s="29"/>
      <c r="R2" s="29" t="s">
        <v>45</v>
      </c>
      <c r="S2" s="29"/>
      <c r="T2" s="29"/>
      <c r="U2" s="29"/>
      <c r="V2" s="30"/>
      <c r="W2" s="29"/>
    </row>
    <row r="3" spans="1:23" ht="12.75">
      <c r="A3" s="12" t="s">
        <v>10</v>
      </c>
      <c r="B3" s="13" t="s">
        <v>11</v>
      </c>
      <c r="C3" s="12" t="s">
        <v>0</v>
      </c>
      <c r="D3" s="12" t="s">
        <v>2</v>
      </c>
      <c r="E3" s="12" t="s">
        <v>4</v>
      </c>
      <c r="F3" s="12" t="s">
        <v>6</v>
      </c>
      <c r="G3" s="12" t="s">
        <v>5</v>
      </c>
      <c r="H3" s="12" t="s">
        <v>13</v>
      </c>
      <c r="I3" s="14" t="s">
        <v>14</v>
      </c>
      <c r="J3" s="12" t="s">
        <v>8</v>
      </c>
      <c r="K3" s="12" t="s">
        <v>9</v>
      </c>
      <c r="L3" s="15" t="s">
        <v>8</v>
      </c>
      <c r="M3" s="16" t="s">
        <v>9</v>
      </c>
      <c r="N3" s="17" t="s">
        <v>9</v>
      </c>
      <c r="O3" s="18" t="s">
        <v>8</v>
      </c>
      <c r="Q3" s="29" t="s">
        <v>14</v>
      </c>
      <c r="R3" s="29" t="s">
        <v>46</v>
      </c>
      <c r="S3" s="29" t="s">
        <v>47</v>
      </c>
      <c r="T3" s="29"/>
      <c r="U3" s="31" t="s">
        <v>13</v>
      </c>
      <c r="V3" s="32">
        <v>0.32</v>
      </c>
      <c r="W3" s="29"/>
    </row>
    <row r="4" spans="1:23" ht="12.75">
      <c r="A4" s="19" t="s">
        <v>57</v>
      </c>
      <c r="B4" s="20">
        <v>40730</v>
      </c>
      <c r="C4" s="19" t="s">
        <v>1</v>
      </c>
      <c r="D4" s="19" t="s">
        <v>55</v>
      </c>
      <c r="E4" s="19">
        <v>105</v>
      </c>
      <c r="F4" s="19"/>
      <c r="G4" s="19" t="s">
        <v>16</v>
      </c>
      <c r="H4" s="19">
        <v>0.32</v>
      </c>
      <c r="I4" s="21">
        <f aca="true" t="shared" si="0" ref="I4:I11">1/H4</f>
        <v>3.125</v>
      </c>
      <c r="J4" s="19">
        <v>20</v>
      </c>
      <c r="K4" s="19">
        <v>4321</v>
      </c>
      <c r="L4" s="22">
        <v>1</v>
      </c>
      <c r="M4" s="23">
        <f aca="true" t="shared" si="1" ref="M4:M11">K4*L4/J4</f>
        <v>216.05</v>
      </c>
      <c r="N4" s="24">
        <v>943</v>
      </c>
      <c r="O4" s="25">
        <f aca="true" t="shared" si="2" ref="O4:O11">J4*N4/K4</f>
        <v>4.36473038648461</v>
      </c>
      <c r="Q4" s="30">
        <f>I4</f>
        <v>3.125</v>
      </c>
      <c r="R4" s="29"/>
      <c r="S4" s="37">
        <f>M4</f>
        <v>216.05</v>
      </c>
      <c r="T4" s="29"/>
      <c r="U4" s="33" t="s">
        <v>14</v>
      </c>
      <c r="V4" s="34">
        <f>1/V3</f>
        <v>3.125</v>
      </c>
      <c r="W4" s="29"/>
    </row>
    <row r="5" spans="1:23" ht="12.75">
      <c r="A5" s="19" t="s">
        <v>56</v>
      </c>
      <c r="B5" s="20">
        <v>40730</v>
      </c>
      <c r="C5" s="19" t="s">
        <v>1</v>
      </c>
      <c r="D5" s="19" t="s">
        <v>55</v>
      </c>
      <c r="E5" s="19">
        <v>105</v>
      </c>
      <c r="F5" s="19"/>
      <c r="G5" s="19" t="s">
        <v>16</v>
      </c>
      <c r="H5" s="19">
        <v>0.32</v>
      </c>
      <c r="I5" s="21">
        <f t="shared" si="0"/>
        <v>3.125</v>
      </c>
      <c r="J5" s="19">
        <v>20</v>
      </c>
      <c r="K5" s="19">
        <v>4320</v>
      </c>
      <c r="L5" s="22">
        <v>1</v>
      </c>
      <c r="M5" s="23">
        <f t="shared" si="1"/>
        <v>216</v>
      </c>
      <c r="N5" s="24">
        <v>200</v>
      </c>
      <c r="O5" s="25">
        <f t="shared" si="2"/>
        <v>0.9259259259259259</v>
      </c>
      <c r="Q5" s="30">
        <f>I5</f>
        <v>3.125</v>
      </c>
      <c r="R5" s="29"/>
      <c r="S5" s="37">
        <f>M5</f>
        <v>216</v>
      </c>
      <c r="T5" s="29"/>
      <c r="U5" s="31"/>
      <c r="V5" s="35"/>
      <c r="W5" s="29"/>
    </row>
    <row r="6" spans="1:23" ht="12.75">
      <c r="A6" s="19" t="s">
        <v>58</v>
      </c>
      <c r="B6" s="20">
        <v>40730</v>
      </c>
      <c r="C6" s="19" t="s">
        <v>1</v>
      </c>
      <c r="D6" s="19" t="s">
        <v>55</v>
      </c>
      <c r="E6" s="19">
        <v>105</v>
      </c>
      <c r="F6" s="19"/>
      <c r="G6" s="19" t="s">
        <v>16</v>
      </c>
      <c r="H6" s="19">
        <v>0.32</v>
      </c>
      <c r="I6" s="21">
        <f t="shared" si="0"/>
        <v>3.125</v>
      </c>
      <c r="J6" s="19">
        <v>20</v>
      </c>
      <c r="K6" s="19">
        <v>4008</v>
      </c>
      <c r="L6" s="22">
        <v>1</v>
      </c>
      <c r="M6" s="23">
        <f t="shared" si="1"/>
        <v>200.4</v>
      </c>
      <c r="N6" s="24">
        <v>200</v>
      </c>
      <c r="O6" s="25">
        <f t="shared" si="2"/>
        <v>0.998003992015968</v>
      </c>
      <c r="Q6" s="30">
        <f aca="true" t="shared" si="3" ref="Q6:Q11">I6</f>
        <v>3.125</v>
      </c>
      <c r="R6" s="29"/>
      <c r="S6" s="37">
        <f aca="true" t="shared" si="4" ref="S6:S11">M6</f>
        <v>200.4</v>
      </c>
      <c r="T6" s="29"/>
      <c r="U6" s="31" t="s">
        <v>52</v>
      </c>
      <c r="V6" s="32">
        <v>216</v>
      </c>
      <c r="W6" s="29"/>
    </row>
    <row r="7" spans="1:23" ht="12.75">
      <c r="A7" s="19" t="s">
        <v>63</v>
      </c>
      <c r="B7" s="20">
        <v>40730</v>
      </c>
      <c r="C7" s="19" t="s">
        <v>1</v>
      </c>
      <c r="D7" s="19" t="s">
        <v>55</v>
      </c>
      <c r="E7" s="19">
        <v>105</v>
      </c>
      <c r="F7" s="19"/>
      <c r="G7" s="19" t="s">
        <v>16</v>
      </c>
      <c r="H7" s="19">
        <v>0.32</v>
      </c>
      <c r="I7" s="21">
        <f t="shared" si="0"/>
        <v>3.125</v>
      </c>
      <c r="J7" s="19">
        <v>20</v>
      </c>
      <c r="K7" s="19">
        <v>3916</v>
      </c>
      <c r="L7" s="22">
        <v>1</v>
      </c>
      <c r="M7" s="23">
        <f t="shared" si="1"/>
        <v>195.8</v>
      </c>
      <c r="N7" s="24">
        <v>200</v>
      </c>
      <c r="O7" s="25">
        <f t="shared" si="2"/>
        <v>1.0214504596527068</v>
      </c>
      <c r="Q7" s="30">
        <f t="shared" si="3"/>
        <v>3.125</v>
      </c>
      <c r="R7" s="29"/>
      <c r="S7" s="37">
        <f t="shared" si="4"/>
        <v>195.8</v>
      </c>
      <c r="T7" s="29"/>
      <c r="U7" s="31"/>
      <c r="V7" s="35"/>
      <c r="W7" s="29"/>
    </row>
    <row r="8" spans="1:23" ht="12.75">
      <c r="A8" s="19" t="s">
        <v>59</v>
      </c>
      <c r="B8" s="20">
        <v>40730</v>
      </c>
      <c r="C8" s="19" t="s">
        <v>1</v>
      </c>
      <c r="D8" s="19" t="s">
        <v>55</v>
      </c>
      <c r="E8" s="19">
        <v>105</v>
      </c>
      <c r="F8" s="19"/>
      <c r="G8" s="19" t="s">
        <v>16</v>
      </c>
      <c r="H8" s="19">
        <v>0.32</v>
      </c>
      <c r="I8" s="21">
        <f t="shared" si="0"/>
        <v>3.125</v>
      </c>
      <c r="J8" s="19">
        <v>20</v>
      </c>
      <c r="K8" s="19">
        <v>3570</v>
      </c>
      <c r="L8" s="22">
        <v>1</v>
      </c>
      <c r="M8" s="23">
        <f t="shared" si="1"/>
        <v>178.5</v>
      </c>
      <c r="N8" s="24">
        <v>200</v>
      </c>
      <c r="O8" s="25">
        <f t="shared" si="2"/>
        <v>1.1204481792717087</v>
      </c>
      <c r="Q8" s="30">
        <f t="shared" si="3"/>
        <v>3.125</v>
      </c>
      <c r="R8" s="29"/>
      <c r="S8" s="37">
        <f t="shared" si="4"/>
        <v>178.5</v>
      </c>
      <c r="T8" s="29"/>
      <c r="U8" s="31" t="s">
        <v>49</v>
      </c>
      <c r="V8" s="32">
        <v>943</v>
      </c>
      <c r="W8" s="29"/>
    </row>
    <row r="9" spans="1:23" ht="12.75">
      <c r="A9" s="19" t="s">
        <v>60</v>
      </c>
      <c r="B9" s="20">
        <v>40730</v>
      </c>
      <c r="C9" s="19" t="s">
        <v>1</v>
      </c>
      <c r="D9" s="19" t="s">
        <v>55</v>
      </c>
      <c r="E9" s="19">
        <v>105</v>
      </c>
      <c r="F9" s="19"/>
      <c r="G9" s="19" t="s">
        <v>16</v>
      </c>
      <c r="H9" s="19">
        <v>0.35</v>
      </c>
      <c r="I9" s="21">
        <f t="shared" si="0"/>
        <v>2.857142857142857</v>
      </c>
      <c r="J9" s="19">
        <v>30</v>
      </c>
      <c r="K9" s="19">
        <v>4234</v>
      </c>
      <c r="L9" s="22">
        <v>1</v>
      </c>
      <c r="M9" s="23">
        <f t="shared" si="1"/>
        <v>141.13333333333333</v>
      </c>
      <c r="N9" s="24">
        <v>200</v>
      </c>
      <c r="O9" s="25">
        <f t="shared" si="2"/>
        <v>1.4170996693434106</v>
      </c>
      <c r="Q9" s="30">
        <f t="shared" si="3"/>
        <v>2.857142857142857</v>
      </c>
      <c r="R9" s="29"/>
      <c r="S9" s="37">
        <f t="shared" si="4"/>
        <v>141.13333333333333</v>
      </c>
      <c r="T9" s="29"/>
      <c r="U9" s="31" t="s">
        <v>48</v>
      </c>
      <c r="V9" s="35">
        <f>V8/V6</f>
        <v>4.3657407407407405</v>
      </c>
      <c r="W9" s="29"/>
    </row>
    <row r="10" spans="1:23" ht="12.75">
      <c r="A10" s="19" t="s">
        <v>61</v>
      </c>
      <c r="B10" s="20">
        <v>40730</v>
      </c>
      <c r="C10" s="19" t="s">
        <v>1</v>
      </c>
      <c r="D10" s="19" t="s">
        <v>55</v>
      </c>
      <c r="E10" s="19">
        <v>105</v>
      </c>
      <c r="F10" s="19"/>
      <c r="G10" s="19" t="s">
        <v>16</v>
      </c>
      <c r="H10" s="19">
        <v>0.38</v>
      </c>
      <c r="I10" s="21">
        <f t="shared" si="0"/>
        <v>2.6315789473684212</v>
      </c>
      <c r="J10" s="19">
        <v>40</v>
      </c>
      <c r="K10" s="19">
        <v>4639</v>
      </c>
      <c r="L10" s="22">
        <v>1</v>
      </c>
      <c r="M10" s="23">
        <f t="shared" si="1"/>
        <v>115.975</v>
      </c>
      <c r="N10" s="24">
        <v>200</v>
      </c>
      <c r="O10" s="25">
        <f t="shared" si="2"/>
        <v>1.7245095925846088</v>
      </c>
      <c r="Q10" s="30">
        <f t="shared" si="3"/>
        <v>2.6315789473684212</v>
      </c>
      <c r="R10" s="29"/>
      <c r="S10" s="37">
        <f t="shared" si="4"/>
        <v>115.975</v>
      </c>
      <c r="T10" s="29"/>
      <c r="U10" s="31"/>
      <c r="V10" s="34"/>
      <c r="W10" s="29"/>
    </row>
    <row r="11" spans="1:23" ht="12.75">
      <c r="A11" s="19" t="s">
        <v>62</v>
      </c>
      <c r="B11" s="20">
        <v>40730</v>
      </c>
      <c r="C11" s="19" t="s">
        <v>1</v>
      </c>
      <c r="D11" s="19" t="s">
        <v>55</v>
      </c>
      <c r="E11" s="19">
        <v>105</v>
      </c>
      <c r="F11" s="19"/>
      <c r="G11" s="19" t="s">
        <v>16</v>
      </c>
      <c r="H11" s="19">
        <v>0.4</v>
      </c>
      <c r="I11" s="21">
        <f t="shared" si="0"/>
        <v>2.5</v>
      </c>
      <c r="J11" s="19">
        <v>40</v>
      </c>
      <c r="K11" s="19">
        <v>3990</v>
      </c>
      <c r="L11" s="22">
        <v>1</v>
      </c>
      <c r="M11" s="23">
        <f t="shared" si="1"/>
        <v>99.75</v>
      </c>
      <c r="N11" s="24">
        <v>200</v>
      </c>
      <c r="O11" s="25">
        <f t="shared" si="2"/>
        <v>2.0050125313283207</v>
      </c>
      <c r="Q11" s="30">
        <f t="shared" si="3"/>
        <v>2.5</v>
      </c>
      <c r="R11" s="29"/>
      <c r="S11" s="37">
        <f t="shared" si="4"/>
        <v>99.75</v>
      </c>
      <c r="T11" s="29"/>
      <c r="U11" s="31" t="s">
        <v>50</v>
      </c>
      <c r="V11" s="32">
        <v>830</v>
      </c>
      <c r="W11" s="29"/>
    </row>
    <row r="12" spans="1:23" ht="12.75">
      <c r="A12" s="38"/>
      <c r="B12" s="39"/>
      <c r="C12" s="38"/>
      <c r="D12" s="38"/>
      <c r="E12" s="38"/>
      <c r="F12" s="38"/>
      <c r="G12" s="38"/>
      <c r="H12" s="38"/>
      <c r="I12" s="40"/>
      <c r="J12" s="38"/>
      <c r="K12" s="38"/>
      <c r="L12" s="41"/>
      <c r="M12" s="42"/>
      <c r="N12" s="43"/>
      <c r="O12" s="44"/>
      <c r="P12" s="38"/>
      <c r="Q12" s="29"/>
      <c r="R12" s="29"/>
      <c r="S12" s="29"/>
      <c r="T12" s="29"/>
      <c r="U12" s="31" t="s">
        <v>50</v>
      </c>
      <c r="V12" s="32">
        <v>447</v>
      </c>
      <c r="W12" s="29"/>
    </row>
    <row r="13" spans="1:23" ht="12.75">
      <c r="A13" s="48" t="s">
        <v>64</v>
      </c>
      <c r="B13" s="39"/>
      <c r="C13" s="38"/>
      <c r="D13" s="38"/>
      <c r="E13" s="38"/>
      <c r="F13" s="38"/>
      <c r="G13" s="38"/>
      <c r="H13" s="38"/>
      <c r="I13" s="40"/>
      <c r="J13" s="38"/>
      <c r="K13" s="38"/>
      <c r="L13" s="41"/>
      <c r="M13" s="42"/>
      <c r="N13" s="43"/>
      <c r="O13" s="44"/>
      <c r="P13" s="38"/>
      <c r="Q13" s="29"/>
      <c r="R13" s="29"/>
      <c r="S13" s="29"/>
      <c r="T13" s="29"/>
      <c r="U13" s="31" t="s">
        <v>51</v>
      </c>
      <c r="V13" s="36">
        <f>SQRT(V11^2+V12^2)</f>
        <v>942.7136362650112</v>
      </c>
      <c r="W13" s="29"/>
    </row>
    <row r="14" spans="1:23" ht="12.75">
      <c r="A14" s="48" t="s">
        <v>65</v>
      </c>
      <c r="B14" s="39"/>
      <c r="C14" s="38"/>
      <c r="D14" s="38"/>
      <c r="E14" s="38"/>
      <c r="F14" s="38"/>
      <c r="G14" s="38"/>
      <c r="H14" s="38"/>
      <c r="I14" s="40"/>
      <c r="J14" s="38"/>
      <c r="K14" s="38"/>
      <c r="L14" s="41"/>
      <c r="M14" s="42"/>
      <c r="N14" s="43"/>
      <c r="O14" s="44"/>
      <c r="P14" s="38"/>
      <c r="Q14" s="29"/>
      <c r="R14" s="29"/>
      <c r="S14" s="29"/>
      <c r="T14" s="29"/>
      <c r="U14" s="31" t="s">
        <v>53</v>
      </c>
      <c r="V14" s="34">
        <f>V13/V6</f>
        <v>4.364414982708386</v>
      </c>
      <c r="W14" s="29"/>
    </row>
    <row r="15" spans="1:23" ht="12.75">
      <c r="A15" s="38"/>
      <c r="B15" s="39"/>
      <c r="C15" s="38"/>
      <c r="D15" s="38"/>
      <c r="E15" s="38"/>
      <c r="F15" s="38"/>
      <c r="G15" s="38"/>
      <c r="H15" s="38"/>
      <c r="I15" s="40"/>
      <c r="J15" s="38"/>
      <c r="K15" s="38"/>
      <c r="L15" s="41"/>
      <c r="M15" s="42"/>
      <c r="N15" s="43"/>
      <c r="O15" s="44"/>
      <c r="P15" s="38"/>
      <c r="Q15" s="29"/>
      <c r="R15" s="29"/>
      <c r="S15" s="29"/>
      <c r="T15" s="29"/>
      <c r="U15" s="29"/>
      <c r="V15" s="30"/>
      <c r="W15" s="29"/>
    </row>
    <row r="16" spans="1:23" ht="12.75">
      <c r="A16" s="38"/>
      <c r="B16" s="39"/>
      <c r="C16" s="38"/>
      <c r="D16" s="38"/>
      <c r="E16" s="38"/>
      <c r="F16" s="38"/>
      <c r="G16" s="38"/>
      <c r="H16" s="38"/>
      <c r="I16" s="40"/>
      <c r="J16" s="38"/>
      <c r="K16" s="38"/>
      <c r="L16" s="41"/>
      <c r="M16" s="42"/>
      <c r="N16" s="43"/>
      <c r="O16" s="44"/>
      <c r="P16" s="38"/>
      <c r="Q16" s="29"/>
      <c r="R16" s="29"/>
      <c r="S16" s="29"/>
      <c r="T16" s="29"/>
      <c r="U16" s="29"/>
      <c r="V16" s="30"/>
      <c r="W16" s="29"/>
    </row>
    <row r="17" spans="1:23" ht="12.75">
      <c r="A17" s="38"/>
      <c r="B17" s="39"/>
      <c r="C17" s="38"/>
      <c r="D17" s="38"/>
      <c r="E17" s="38"/>
      <c r="F17" s="38"/>
      <c r="G17" s="38"/>
      <c r="H17" s="38"/>
      <c r="I17" s="40"/>
      <c r="J17" s="38"/>
      <c r="K17" s="38"/>
      <c r="L17" s="41"/>
      <c r="M17" s="42"/>
      <c r="N17" s="43"/>
      <c r="O17" s="44"/>
      <c r="P17" s="38"/>
      <c r="Q17" s="29"/>
      <c r="R17" s="29"/>
      <c r="S17" s="29"/>
      <c r="T17" s="29"/>
      <c r="U17" s="29"/>
      <c r="V17" s="30"/>
      <c r="W17" s="29"/>
    </row>
    <row r="18" spans="1:23" ht="12.75">
      <c r="A18" s="38"/>
      <c r="B18" s="39"/>
      <c r="C18" s="38"/>
      <c r="D18" s="38"/>
      <c r="E18" s="38"/>
      <c r="F18" s="38"/>
      <c r="G18" s="38"/>
      <c r="H18" s="38"/>
      <c r="I18" s="40"/>
      <c r="J18" s="38"/>
      <c r="K18" s="38"/>
      <c r="L18" s="41"/>
      <c r="M18" s="42"/>
      <c r="N18" s="43"/>
      <c r="O18" s="44"/>
      <c r="P18" s="38"/>
      <c r="Q18" s="29"/>
      <c r="R18" s="29"/>
      <c r="S18" s="29"/>
      <c r="T18" s="29"/>
      <c r="U18" s="29"/>
      <c r="V18" s="30"/>
      <c r="W18" s="29"/>
    </row>
    <row r="19" spans="1:23" ht="12.75">
      <c r="A19" s="38"/>
      <c r="B19" s="39"/>
      <c r="C19" s="38"/>
      <c r="D19" s="38"/>
      <c r="E19" s="38"/>
      <c r="F19" s="38"/>
      <c r="G19" s="38"/>
      <c r="H19" s="38"/>
      <c r="I19" s="40"/>
      <c r="J19" s="38"/>
      <c r="K19" s="38"/>
      <c r="L19" s="41"/>
      <c r="M19" s="42"/>
      <c r="N19" s="43"/>
      <c r="O19" s="44"/>
      <c r="P19" s="38"/>
      <c r="Q19" s="29"/>
      <c r="R19" s="29"/>
      <c r="S19" s="29"/>
      <c r="T19" s="29"/>
      <c r="U19" s="29"/>
      <c r="V19" s="30"/>
      <c r="W19" s="29"/>
    </row>
    <row r="20" spans="1:23" ht="12.75">
      <c r="A20" s="38"/>
      <c r="B20" s="39"/>
      <c r="C20" s="38"/>
      <c r="D20" s="38"/>
      <c r="E20" s="38"/>
      <c r="F20" s="38"/>
      <c r="G20" s="38"/>
      <c r="H20" s="38"/>
      <c r="I20" s="40"/>
      <c r="J20" s="38"/>
      <c r="K20" s="38"/>
      <c r="L20" s="41"/>
      <c r="M20" s="42"/>
      <c r="N20" s="43"/>
      <c r="O20" s="44"/>
      <c r="P20" s="38"/>
      <c r="Q20" s="29"/>
      <c r="R20" s="29"/>
      <c r="S20" s="29"/>
      <c r="T20" s="29"/>
      <c r="U20" s="29"/>
      <c r="V20" s="30"/>
      <c r="W20" s="29"/>
    </row>
    <row r="21" spans="1:23" ht="12.75">
      <c r="A21" s="38"/>
      <c r="B21" s="39"/>
      <c r="C21" s="38"/>
      <c r="D21" s="38"/>
      <c r="E21" s="38"/>
      <c r="F21" s="38"/>
      <c r="G21" s="38"/>
      <c r="H21" s="38"/>
      <c r="I21" s="40"/>
      <c r="J21" s="38"/>
      <c r="K21" s="38"/>
      <c r="L21" s="41"/>
      <c r="M21" s="42"/>
      <c r="N21" s="43"/>
      <c r="O21" s="44"/>
      <c r="P21" s="38"/>
      <c r="Q21" s="29"/>
      <c r="R21" s="29"/>
      <c r="S21" s="29"/>
      <c r="T21" s="29"/>
      <c r="U21" s="29"/>
      <c r="V21" s="30"/>
      <c r="W21" s="29"/>
    </row>
    <row r="22" spans="1:23" ht="12.75">
      <c r="A22" s="45"/>
      <c r="B22" s="46"/>
      <c r="C22" s="45"/>
      <c r="D22" s="45"/>
      <c r="E22" s="45"/>
      <c r="F22" s="45"/>
      <c r="G22" s="45"/>
      <c r="H22" s="45"/>
      <c r="I22" s="47"/>
      <c r="J22" s="45"/>
      <c r="K22" s="45"/>
      <c r="L22" s="41"/>
      <c r="M22" s="42"/>
      <c r="N22" s="43"/>
      <c r="O22" s="44"/>
      <c r="P22" s="38"/>
      <c r="Q22" s="29"/>
      <c r="R22" s="29"/>
      <c r="S22" s="29"/>
      <c r="T22" s="29"/>
      <c r="U22" s="29"/>
      <c r="V22" s="30"/>
      <c r="W22" s="29"/>
    </row>
    <row r="23" spans="1:23" ht="12.75">
      <c r="A23" s="38"/>
      <c r="B23" s="39"/>
      <c r="C23" s="38"/>
      <c r="D23" s="38"/>
      <c r="E23" s="38"/>
      <c r="F23" s="38"/>
      <c r="G23" s="38"/>
      <c r="H23" s="38"/>
      <c r="I23" s="40"/>
      <c r="J23" s="38"/>
      <c r="K23" s="38"/>
      <c r="L23" s="41"/>
      <c r="M23" s="42"/>
      <c r="N23" s="43"/>
      <c r="O23" s="44"/>
      <c r="P23" s="38"/>
      <c r="Q23" s="29"/>
      <c r="R23" s="29"/>
      <c r="S23" s="29"/>
      <c r="T23" s="29"/>
      <c r="U23" s="29"/>
      <c r="V23" s="30"/>
      <c r="W23" s="29"/>
    </row>
    <row r="24" spans="1:23" ht="12.75">
      <c r="A24" s="38"/>
      <c r="B24" s="39"/>
      <c r="C24" s="38"/>
      <c r="D24" s="38"/>
      <c r="E24" s="38"/>
      <c r="F24" s="38"/>
      <c r="G24" s="38"/>
      <c r="H24" s="38"/>
      <c r="I24" s="40"/>
      <c r="J24" s="38"/>
      <c r="K24" s="38"/>
      <c r="L24" s="41"/>
      <c r="M24" s="42"/>
      <c r="N24" s="43"/>
      <c r="O24" s="44"/>
      <c r="P24" s="38"/>
      <c r="Q24" s="29"/>
      <c r="R24" s="29"/>
      <c r="S24" s="29"/>
      <c r="T24" s="29"/>
      <c r="U24" s="29"/>
      <c r="V24" s="30"/>
      <c r="W24" s="29"/>
    </row>
    <row r="25" spans="1:23" ht="12.75">
      <c r="A25" s="38"/>
      <c r="B25" s="39"/>
      <c r="C25" s="38"/>
      <c r="D25" s="38"/>
      <c r="E25" s="38"/>
      <c r="F25" s="38"/>
      <c r="G25" s="38"/>
      <c r="H25" s="38"/>
      <c r="I25" s="40"/>
      <c r="J25" s="38"/>
      <c r="K25" s="38"/>
      <c r="L25" s="41"/>
      <c r="M25" s="42"/>
      <c r="N25" s="43"/>
      <c r="O25" s="44"/>
      <c r="P25" s="38"/>
      <c r="Q25" s="29"/>
      <c r="R25" s="29"/>
      <c r="S25" s="29"/>
      <c r="T25" s="29"/>
      <c r="U25" s="29"/>
      <c r="V25" s="30"/>
      <c r="W25" s="29"/>
    </row>
    <row r="26" spans="1:23" ht="12.75">
      <c r="A26" s="38"/>
      <c r="B26" s="39"/>
      <c r="C26" s="38"/>
      <c r="D26" s="38"/>
      <c r="E26" s="38"/>
      <c r="F26" s="38"/>
      <c r="G26" s="38"/>
      <c r="H26" s="38"/>
      <c r="I26" s="40"/>
      <c r="J26" s="38"/>
      <c r="K26" s="38"/>
      <c r="L26" s="41"/>
      <c r="M26" s="42"/>
      <c r="N26" s="43"/>
      <c r="O26" s="44"/>
      <c r="P26" s="38"/>
      <c r="Q26" s="29"/>
      <c r="R26" s="29"/>
      <c r="S26" s="29"/>
      <c r="T26" s="29"/>
      <c r="U26" s="29"/>
      <c r="V26" s="30"/>
      <c r="W26" s="29"/>
    </row>
    <row r="27" spans="1:23" ht="12.75">
      <c r="A27" s="38"/>
      <c r="B27" s="39"/>
      <c r="C27" s="38"/>
      <c r="D27" s="38"/>
      <c r="E27" s="38"/>
      <c r="F27" s="38"/>
      <c r="G27" s="38"/>
      <c r="H27" s="38"/>
      <c r="I27" s="40"/>
      <c r="J27" s="38"/>
      <c r="K27" s="38"/>
      <c r="L27" s="41"/>
      <c r="M27" s="42"/>
      <c r="N27" s="43"/>
      <c r="O27" s="44"/>
      <c r="P27" s="38"/>
      <c r="Q27" s="29"/>
      <c r="R27" s="29"/>
      <c r="S27" s="29"/>
      <c r="T27" s="29"/>
      <c r="U27" s="29"/>
      <c r="V27" s="30"/>
      <c r="W27" s="29"/>
    </row>
    <row r="28" spans="17:23" ht="12.75">
      <c r="Q28" s="29"/>
      <c r="R28" s="29"/>
      <c r="S28" s="29"/>
      <c r="T28" s="29"/>
      <c r="U28" s="29"/>
      <c r="V28" s="30"/>
      <c r="W28" s="29"/>
    </row>
    <row r="29" spans="17:23" ht="12.75">
      <c r="Q29" s="29"/>
      <c r="R29" s="29"/>
      <c r="S29" s="29"/>
      <c r="T29" s="29"/>
      <c r="U29" s="29"/>
      <c r="V29" s="30"/>
      <c r="W29" s="29"/>
    </row>
    <row r="30" spans="17:23" ht="12.75">
      <c r="Q30" s="29"/>
      <c r="R30" s="29"/>
      <c r="S30" s="29"/>
      <c r="T30" s="29"/>
      <c r="U30" s="29"/>
      <c r="V30" s="30"/>
      <c r="W30" s="29"/>
    </row>
    <row r="31" spans="17:23" ht="12.75">
      <c r="Q31" s="29"/>
      <c r="R31" s="29"/>
      <c r="S31" s="29"/>
      <c r="T31" s="29"/>
      <c r="U31" s="29"/>
      <c r="V31" s="30"/>
      <c r="W31" s="29"/>
    </row>
    <row r="32" spans="17:23" ht="12.75">
      <c r="Q32" s="29"/>
      <c r="R32" s="29"/>
      <c r="S32" s="29"/>
      <c r="T32" s="29"/>
      <c r="U32" s="29"/>
      <c r="V32" s="30"/>
      <c r="W32" s="29"/>
    </row>
    <row r="33" spans="17:23" ht="12.75">
      <c r="Q33" s="29"/>
      <c r="R33" s="29"/>
      <c r="S33" s="29"/>
      <c r="T33" s="29"/>
      <c r="U33" s="29"/>
      <c r="V33" s="30"/>
      <c r="W33" s="29"/>
    </row>
    <row r="34" spans="17:23" ht="12.75">
      <c r="Q34" s="29"/>
      <c r="R34" s="29"/>
      <c r="S34" s="29"/>
      <c r="T34" s="29"/>
      <c r="U34" s="29"/>
      <c r="V34" s="30"/>
      <c r="W34" s="29"/>
    </row>
    <row r="35" spans="17:23" ht="12.75">
      <c r="Q35" s="29"/>
      <c r="R35" s="29"/>
      <c r="S35" s="29"/>
      <c r="T35" s="29"/>
      <c r="U35" s="29"/>
      <c r="V35" s="30"/>
      <c r="W35" s="29"/>
    </row>
    <row r="36" spans="17:23" ht="12.75">
      <c r="Q36" s="29"/>
      <c r="R36" s="29"/>
      <c r="S36" s="29"/>
      <c r="T36" s="29"/>
      <c r="U36" s="29"/>
      <c r="V36" s="30"/>
      <c r="W36" s="29"/>
    </row>
    <row r="37" spans="17:23" ht="12.75">
      <c r="Q37" s="29"/>
      <c r="R37" s="29"/>
      <c r="S37" s="29"/>
      <c r="T37" s="29"/>
      <c r="U37" s="29"/>
      <c r="V37" s="30"/>
      <c r="W37" s="29"/>
    </row>
    <row r="38" spans="17:23" ht="12.75">
      <c r="Q38" s="29"/>
      <c r="R38" s="29"/>
      <c r="S38" s="29"/>
      <c r="T38" s="29"/>
      <c r="U38" s="29"/>
      <c r="V38" s="30"/>
      <c r="W38" s="29"/>
    </row>
    <row r="39" spans="17:23" ht="12.75">
      <c r="Q39" s="29"/>
      <c r="R39" s="29"/>
      <c r="S39" s="29"/>
      <c r="T39" s="29"/>
      <c r="U39" s="29"/>
      <c r="V39" s="30"/>
      <c r="W39" s="29"/>
    </row>
    <row r="40" spans="17:23" ht="12.75">
      <c r="Q40" s="29"/>
      <c r="R40" s="29"/>
      <c r="S40" s="29"/>
      <c r="T40" s="29"/>
      <c r="U40" s="29"/>
      <c r="V40" s="30"/>
      <c r="W40" s="29"/>
    </row>
    <row r="41" spans="17:23" ht="12.75">
      <c r="Q41" s="29"/>
      <c r="R41" s="29"/>
      <c r="S41" s="29"/>
      <c r="T41" s="29"/>
      <c r="U41" s="29"/>
      <c r="V41" s="30"/>
      <c r="W41" s="29"/>
    </row>
    <row r="42" spans="17:23" ht="12.75">
      <c r="Q42" s="29"/>
      <c r="R42" s="29"/>
      <c r="S42" s="29"/>
      <c r="T42" s="29"/>
      <c r="U42" s="29"/>
      <c r="V42" s="30"/>
      <c r="W42" s="29"/>
    </row>
    <row r="43" spans="17:23" ht="12.75">
      <c r="Q43" s="29"/>
      <c r="R43" s="29"/>
      <c r="S43" s="29"/>
      <c r="T43" s="29"/>
      <c r="U43" s="29"/>
      <c r="V43" s="30"/>
      <c r="W43" s="29"/>
    </row>
    <row r="44" spans="17:23" ht="12.75">
      <c r="Q44" s="29"/>
      <c r="R44" s="29"/>
      <c r="S44" s="29"/>
      <c r="T44" s="29"/>
      <c r="U44" s="29"/>
      <c r="V44" s="30"/>
      <c r="W44" s="29"/>
    </row>
    <row r="45" spans="17:23" ht="12.75">
      <c r="Q45" s="29"/>
      <c r="R45" s="29"/>
      <c r="S45" s="29"/>
      <c r="T45" s="29"/>
      <c r="U45" s="29"/>
      <c r="V45" s="30"/>
      <c r="W45" s="29"/>
    </row>
    <row r="46" spans="17:23" ht="12.75">
      <c r="Q46" s="29"/>
      <c r="R46" s="29"/>
      <c r="S46" s="29"/>
      <c r="T46" s="29"/>
      <c r="U46" s="29"/>
      <c r="V46" s="30"/>
      <c r="W46" s="29"/>
    </row>
  </sheetData>
  <printOptions/>
  <pageMargins left="0.75" right="0.75" top="1" bottom="1" header="0.4921259845" footer="0.4921259845"/>
  <pageSetup orientation="portrait" paperSize="9"/>
  <drawing r:id="rId3"/>
  <legacyDrawing r:id="rId2"/>
</worksheet>
</file>

<file path=xl/worksheets/sheet5.xml><?xml version="1.0" encoding="utf-8"?>
<worksheet xmlns="http://schemas.openxmlformats.org/spreadsheetml/2006/main" xmlns:r="http://schemas.openxmlformats.org/officeDocument/2006/relationships">
  <dimension ref="A1:R27"/>
  <sheetViews>
    <sheetView workbookViewId="0" topLeftCell="A1">
      <selection activeCell="A1" sqref="A1"/>
    </sheetView>
  </sheetViews>
  <sheetFormatPr defaultColWidth="11.421875" defaultRowHeight="12.75"/>
  <cols>
    <col min="1" max="1" width="22.421875" style="0" customWidth="1"/>
    <col min="2" max="2" width="8.140625" style="1" bestFit="1" customWidth="1"/>
    <col min="3" max="3" width="7.00390625" style="0" bestFit="1" customWidth="1"/>
    <col min="4" max="4" width="9.8515625" style="0" bestFit="1" customWidth="1"/>
    <col min="5" max="5" width="7.140625" style="0" bestFit="1" customWidth="1"/>
    <col min="6" max="6" width="9.140625" style="0" bestFit="1" customWidth="1"/>
    <col min="7" max="7" width="6.140625" style="0" bestFit="1" customWidth="1"/>
    <col min="8" max="8" width="8.421875" style="0" bestFit="1" customWidth="1"/>
    <col min="9" max="9" width="6.57421875" style="11" bestFit="1" customWidth="1"/>
    <col min="10" max="10" width="4.421875" style="0" bestFit="1" customWidth="1"/>
    <col min="11" max="11" width="6.421875" style="0" bestFit="1" customWidth="1"/>
    <col min="12" max="12" width="6.7109375" style="51" customWidth="1"/>
    <col min="13" max="13" width="6.7109375" style="53" customWidth="1"/>
    <col min="14" max="14" width="6.7109375" style="51" customWidth="1"/>
    <col min="15" max="15" width="6.7109375" style="54" customWidth="1"/>
    <col min="16" max="16" width="5.8515625" style="51" customWidth="1"/>
    <col min="17" max="17" width="19.421875" style="51" bestFit="1" customWidth="1"/>
    <col min="18" max="18" width="6.57421875" style="52" bestFit="1" customWidth="1"/>
  </cols>
  <sheetData>
    <row r="1" spans="1:15" ht="12.75">
      <c r="A1" s="2" t="s">
        <v>81</v>
      </c>
      <c r="L1" s="7" t="s">
        <v>19</v>
      </c>
      <c r="M1" s="8"/>
      <c r="N1" s="9" t="s">
        <v>17</v>
      </c>
      <c r="O1" s="10"/>
    </row>
    <row r="2" spans="12:15" ht="12.75">
      <c r="L2" s="7" t="s">
        <v>18</v>
      </c>
      <c r="M2" s="8"/>
      <c r="N2" s="9" t="s">
        <v>20</v>
      </c>
      <c r="O2" s="10"/>
    </row>
    <row r="3" spans="1:18" ht="12.75">
      <c r="A3" s="12" t="s">
        <v>10</v>
      </c>
      <c r="B3" s="13" t="s">
        <v>11</v>
      </c>
      <c r="C3" s="12" t="s">
        <v>0</v>
      </c>
      <c r="D3" s="12" t="s">
        <v>2</v>
      </c>
      <c r="E3" s="12" t="s">
        <v>4</v>
      </c>
      <c r="F3" s="12" t="s">
        <v>6</v>
      </c>
      <c r="G3" s="12" t="s">
        <v>5</v>
      </c>
      <c r="H3" s="12" t="s">
        <v>13</v>
      </c>
      <c r="I3" s="14" t="s">
        <v>14</v>
      </c>
      <c r="J3" s="12" t="s">
        <v>8</v>
      </c>
      <c r="K3" s="12" t="s">
        <v>9</v>
      </c>
      <c r="L3" s="15" t="s">
        <v>8</v>
      </c>
      <c r="M3" s="16" t="s">
        <v>9</v>
      </c>
      <c r="N3" s="17" t="s">
        <v>9</v>
      </c>
      <c r="O3" s="18" t="s">
        <v>8</v>
      </c>
      <c r="Q3" s="31" t="s">
        <v>87</v>
      </c>
      <c r="R3" s="32">
        <v>258</v>
      </c>
    </row>
    <row r="4" spans="1:18" ht="12.75">
      <c r="A4" s="19" t="s">
        <v>68</v>
      </c>
      <c r="B4" s="20">
        <v>41673</v>
      </c>
      <c r="C4" s="19" t="s">
        <v>67</v>
      </c>
      <c r="D4" s="19" t="s">
        <v>55</v>
      </c>
      <c r="E4" s="19">
        <v>105</v>
      </c>
      <c r="F4" s="19"/>
      <c r="G4" s="19" t="s">
        <v>16</v>
      </c>
      <c r="H4" s="19">
        <v>0.32</v>
      </c>
      <c r="I4" s="21">
        <f>1/H4</f>
        <v>3.125</v>
      </c>
      <c r="J4" s="19">
        <v>10</v>
      </c>
      <c r="K4" s="19">
        <v>2578</v>
      </c>
      <c r="L4" s="22">
        <v>1</v>
      </c>
      <c r="M4" s="23">
        <f>K4*L4/J4</f>
        <v>257.8</v>
      </c>
      <c r="N4" s="24">
        <v>1000</v>
      </c>
      <c r="O4" s="25">
        <f>J4*N4/K4</f>
        <v>3.878975950349108</v>
      </c>
      <c r="Q4" s="31"/>
      <c r="R4" s="35"/>
    </row>
    <row r="5" spans="1:18" ht="12.75">
      <c r="A5" s="19" t="s">
        <v>68</v>
      </c>
      <c r="B5" s="20">
        <v>41673</v>
      </c>
      <c r="C5" s="19" t="s">
        <v>67</v>
      </c>
      <c r="D5" s="19" t="s">
        <v>55</v>
      </c>
      <c r="E5" s="19">
        <v>105</v>
      </c>
      <c r="F5" s="19"/>
      <c r="G5" s="19" t="s">
        <v>16</v>
      </c>
      <c r="H5" s="19">
        <v>0.32</v>
      </c>
      <c r="I5" s="21">
        <f>1/H5</f>
        <v>3.125</v>
      </c>
      <c r="J5" s="19">
        <v>10</v>
      </c>
      <c r="K5" s="19">
        <v>2576</v>
      </c>
      <c r="L5" s="22">
        <v>1</v>
      </c>
      <c r="M5" s="23">
        <f>K5*L5/J5</f>
        <v>257.6</v>
      </c>
      <c r="N5" s="24">
        <v>1000</v>
      </c>
      <c r="O5" s="25">
        <f>J5*N5/K5</f>
        <v>3.8819875776397517</v>
      </c>
      <c r="Q5" s="31" t="s">
        <v>49</v>
      </c>
      <c r="R5" s="32">
        <v>20</v>
      </c>
    </row>
    <row r="6" spans="1:18" ht="12.75">
      <c r="A6" s="19" t="s">
        <v>69</v>
      </c>
      <c r="B6" s="20">
        <v>41673</v>
      </c>
      <c r="C6" s="19" t="s">
        <v>67</v>
      </c>
      <c r="D6" s="19" t="s">
        <v>55</v>
      </c>
      <c r="E6" s="19">
        <v>105</v>
      </c>
      <c r="F6" s="19"/>
      <c r="G6" s="19" t="s">
        <v>16</v>
      </c>
      <c r="H6" s="19">
        <v>0.32</v>
      </c>
      <c r="I6" s="21">
        <f>1/H6</f>
        <v>3.125</v>
      </c>
      <c r="J6" s="19">
        <v>15</v>
      </c>
      <c r="K6" s="19">
        <v>3887</v>
      </c>
      <c r="L6" s="22">
        <v>1</v>
      </c>
      <c r="M6" s="23">
        <f>K6*L6/J6</f>
        <v>259.1333333333333</v>
      </c>
      <c r="N6" s="24">
        <v>1000</v>
      </c>
      <c r="O6" s="25">
        <f>J6*N6/K6</f>
        <v>3.859017236943658</v>
      </c>
      <c r="Q6" s="31" t="s">
        <v>48</v>
      </c>
      <c r="R6" s="68">
        <f>R5/R3</f>
        <v>0.07751937984496124</v>
      </c>
    </row>
    <row r="7" spans="1:18" ht="12.75">
      <c r="A7" s="19"/>
      <c r="B7" s="20"/>
      <c r="C7" s="19"/>
      <c r="D7" s="19"/>
      <c r="E7" s="19"/>
      <c r="F7" s="19"/>
      <c r="G7" s="19"/>
      <c r="H7" s="19"/>
      <c r="I7" s="21"/>
      <c r="J7" s="19"/>
      <c r="K7" s="19"/>
      <c r="L7" s="22"/>
      <c r="M7" s="23"/>
      <c r="N7" s="24"/>
      <c r="O7" s="25"/>
      <c r="Q7" s="31"/>
      <c r="R7" s="34"/>
    </row>
    <row r="8" spans="1:18" ht="12.75">
      <c r="A8" s="19"/>
      <c r="B8" s="20"/>
      <c r="C8" s="19"/>
      <c r="D8" s="19"/>
      <c r="E8" s="19"/>
      <c r="F8" s="19"/>
      <c r="G8" s="19"/>
      <c r="H8" s="19"/>
      <c r="I8" s="21"/>
      <c r="J8" s="19"/>
      <c r="K8" s="19"/>
      <c r="L8" s="22"/>
      <c r="M8" s="23"/>
      <c r="N8" s="24"/>
      <c r="O8" s="25"/>
      <c r="Q8" s="31" t="s">
        <v>50</v>
      </c>
      <c r="R8" s="32">
        <v>64</v>
      </c>
    </row>
    <row r="9" spans="1:18" ht="12.75">
      <c r="A9" s="19"/>
      <c r="B9" s="20"/>
      <c r="C9" s="19"/>
      <c r="D9" s="19"/>
      <c r="E9" s="19"/>
      <c r="F9" s="19"/>
      <c r="G9" s="19"/>
      <c r="H9" s="19"/>
      <c r="I9" s="21"/>
      <c r="J9" s="19"/>
      <c r="K9" s="19"/>
      <c r="L9" s="22"/>
      <c r="M9" s="23"/>
      <c r="N9" s="24"/>
      <c r="O9" s="25"/>
      <c r="Q9" s="31" t="s">
        <v>50</v>
      </c>
      <c r="R9" s="32">
        <v>56</v>
      </c>
    </row>
    <row r="10" spans="1:18" ht="12.75">
      <c r="A10" s="19"/>
      <c r="B10" s="20"/>
      <c r="C10" s="19"/>
      <c r="D10" s="19"/>
      <c r="E10" s="19"/>
      <c r="F10" s="19"/>
      <c r="G10" s="19"/>
      <c r="H10" s="19"/>
      <c r="I10" s="21"/>
      <c r="J10" s="19"/>
      <c r="K10" s="19"/>
      <c r="L10" s="22"/>
      <c r="M10" s="23"/>
      <c r="N10" s="24"/>
      <c r="O10" s="25"/>
      <c r="Q10" s="31" t="s">
        <v>51</v>
      </c>
      <c r="R10" s="66">
        <f>SQRT(R8^2+R9^2)</f>
        <v>85.0411665018772</v>
      </c>
    </row>
    <row r="11" spans="1:18" ht="12.75">
      <c r="A11" s="19"/>
      <c r="B11" s="20"/>
      <c r="C11" s="19"/>
      <c r="D11" s="19"/>
      <c r="E11" s="19"/>
      <c r="F11" s="19"/>
      <c r="G11" s="19"/>
      <c r="H11" s="19"/>
      <c r="I11" s="21"/>
      <c r="J11" s="19"/>
      <c r="K11" s="19"/>
      <c r="L11" s="22"/>
      <c r="M11" s="23"/>
      <c r="N11" s="24"/>
      <c r="O11" s="25"/>
      <c r="Q11" s="31" t="s">
        <v>53</v>
      </c>
      <c r="R11" s="68">
        <f>R10/R3</f>
        <v>0.32961692442588064</v>
      </c>
    </row>
    <row r="12" spans="1:16" ht="12.75">
      <c r="A12" s="38"/>
      <c r="B12" s="39"/>
      <c r="C12" s="38"/>
      <c r="D12" s="38"/>
      <c r="E12" s="38"/>
      <c r="F12" s="38"/>
      <c r="G12" s="38"/>
      <c r="H12" s="38"/>
      <c r="I12" s="40"/>
      <c r="J12" s="38"/>
      <c r="K12" s="38"/>
      <c r="L12" s="48"/>
      <c r="M12" s="62"/>
      <c r="N12" s="48"/>
      <c r="O12" s="63"/>
      <c r="P12" s="48"/>
    </row>
    <row r="13" spans="1:16" ht="12.75">
      <c r="A13" s="48"/>
      <c r="B13" s="39"/>
      <c r="C13" s="38"/>
      <c r="D13" s="38"/>
      <c r="E13" s="38"/>
      <c r="F13" s="38"/>
      <c r="G13" s="38"/>
      <c r="H13" s="38"/>
      <c r="I13" s="40"/>
      <c r="J13" s="38"/>
      <c r="K13" s="38"/>
      <c r="L13" s="48"/>
      <c r="M13" s="62"/>
      <c r="N13" s="48"/>
      <c r="O13" s="63"/>
      <c r="P13" s="48"/>
    </row>
    <row r="14" spans="1:16" ht="12.75">
      <c r="A14" s="48"/>
      <c r="B14" s="39"/>
      <c r="C14" s="38"/>
      <c r="D14" s="38"/>
      <c r="E14" s="38"/>
      <c r="F14" s="38"/>
      <c r="G14" s="38"/>
      <c r="H14" s="38"/>
      <c r="I14" s="40"/>
      <c r="J14" s="38"/>
      <c r="K14" s="38"/>
      <c r="L14" s="48"/>
      <c r="M14" s="62"/>
      <c r="N14" s="48"/>
      <c r="O14" s="63"/>
      <c r="P14" s="48"/>
    </row>
    <row r="15" spans="1:16" ht="12.75">
      <c r="A15" s="38"/>
      <c r="B15" s="39"/>
      <c r="C15" s="38"/>
      <c r="D15" s="38"/>
      <c r="E15" s="38"/>
      <c r="F15" s="38"/>
      <c r="G15" s="38"/>
      <c r="H15" s="38"/>
      <c r="I15" s="40"/>
      <c r="J15" s="38"/>
      <c r="K15" s="38"/>
      <c r="L15" s="48"/>
      <c r="M15" s="62"/>
      <c r="N15" s="48"/>
      <c r="O15" s="63"/>
      <c r="P15" s="48"/>
    </row>
    <row r="16" spans="1:16" ht="12.75">
      <c r="A16" s="38"/>
      <c r="B16" s="39"/>
      <c r="C16" s="38"/>
      <c r="D16" s="38"/>
      <c r="E16" s="38"/>
      <c r="F16" s="38"/>
      <c r="G16" s="38"/>
      <c r="H16" s="38"/>
      <c r="I16" s="40"/>
      <c r="J16" s="38"/>
      <c r="K16" s="38"/>
      <c r="L16" s="48"/>
      <c r="M16" s="62"/>
      <c r="N16" s="48"/>
      <c r="O16" s="63"/>
      <c r="P16" s="48"/>
    </row>
    <row r="17" spans="1:16" ht="12.75">
      <c r="A17" s="38"/>
      <c r="B17" s="39"/>
      <c r="C17" s="38"/>
      <c r="D17" s="38"/>
      <c r="E17" s="38"/>
      <c r="F17" s="38"/>
      <c r="G17" s="38"/>
      <c r="H17" s="38"/>
      <c r="I17" s="40"/>
      <c r="J17" s="38"/>
      <c r="K17" s="38"/>
      <c r="L17" s="48"/>
      <c r="M17" s="62"/>
      <c r="N17" s="48"/>
      <c r="O17" s="63"/>
      <c r="P17" s="48"/>
    </row>
    <row r="18" spans="1:16" ht="12.75">
      <c r="A18" s="38"/>
      <c r="B18" s="39"/>
      <c r="C18" s="38"/>
      <c r="D18" s="38"/>
      <c r="E18" s="38"/>
      <c r="F18" s="38"/>
      <c r="G18" s="38"/>
      <c r="H18" s="38"/>
      <c r="I18" s="40"/>
      <c r="J18" s="38"/>
      <c r="K18" s="38"/>
      <c r="L18" s="48"/>
      <c r="M18" s="62"/>
      <c r="N18" s="48"/>
      <c r="O18" s="63"/>
      <c r="P18" s="48"/>
    </row>
    <row r="19" spans="1:16" ht="12.75">
      <c r="A19" s="38"/>
      <c r="B19" s="39"/>
      <c r="C19" s="38"/>
      <c r="D19" s="38"/>
      <c r="E19" s="38"/>
      <c r="F19" s="38"/>
      <c r="G19" s="38"/>
      <c r="H19" s="38"/>
      <c r="I19" s="40"/>
      <c r="J19" s="38"/>
      <c r="K19" s="38"/>
      <c r="L19" s="48"/>
      <c r="M19" s="62"/>
      <c r="N19" s="48"/>
      <c r="O19" s="63"/>
      <c r="P19" s="48"/>
    </row>
    <row r="20" spans="1:16" ht="12.75">
      <c r="A20" s="38"/>
      <c r="B20" s="39"/>
      <c r="C20" s="38"/>
      <c r="D20" s="38"/>
      <c r="E20" s="38"/>
      <c r="F20" s="38"/>
      <c r="G20" s="38"/>
      <c r="H20" s="38"/>
      <c r="I20" s="40"/>
      <c r="J20" s="38"/>
      <c r="K20" s="38"/>
      <c r="L20" s="48"/>
      <c r="M20" s="62"/>
      <c r="N20" s="48"/>
      <c r="O20" s="63"/>
      <c r="P20" s="48"/>
    </row>
    <row r="21" spans="1:16" ht="12.75">
      <c r="A21" s="38"/>
      <c r="B21" s="39"/>
      <c r="C21" s="38"/>
      <c r="D21" s="38"/>
      <c r="E21" s="38"/>
      <c r="F21" s="38"/>
      <c r="G21" s="38"/>
      <c r="H21" s="38"/>
      <c r="I21" s="40"/>
      <c r="J21" s="38"/>
      <c r="K21" s="38"/>
      <c r="L21" s="48"/>
      <c r="M21" s="62"/>
      <c r="N21" s="48"/>
      <c r="O21" s="63"/>
      <c r="P21" s="48"/>
    </row>
    <row r="22" spans="1:16" ht="12.75">
      <c r="A22" s="45"/>
      <c r="B22" s="46"/>
      <c r="C22" s="45"/>
      <c r="D22" s="45"/>
      <c r="E22" s="45"/>
      <c r="F22" s="45"/>
      <c r="G22" s="45"/>
      <c r="H22" s="45"/>
      <c r="I22" s="47"/>
      <c r="J22" s="45"/>
      <c r="K22" s="45"/>
      <c r="L22" s="48"/>
      <c r="M22" s="62"/>
      <c r="N22" s="48"/>
      <c r="O22" s="63"/>
      <c r="P22" s="48"/>
    </row>
    <row r="23" spans="1:16" ht="12.75">
      <c r="A23" s="38"/>
      <c r="B23" s="39"/>
      <c r="C23" s="38"/>
      <c r="D23" s="38"/>
      <c r="E23" s="38"/>
      <c r="F23" s="38"/>
      <c r="G23" s="38"/>
      <c r="H23" s="38"/>
      <c r="I23" s="40"/>
      <c r="J23" s="38"/>
      <c r="K23" s="38"/>
      <c r="L23" s="48"/>
      <c r="M23" s="62"/>
      <c r="N23" s="48"/>
      <c r="O23" s="63"/>
      <c r="P23" s="48"/>
    </row>
    <row r="24" spans="1:16" ht="12.75">
      <c r="A24" s="38"/>
      <c r="B24" s="39"/>
      <c r="C24" s="38"/>
      <c r="D24" s="38"/>
      <c r="E24" s="38"/>
      <c r="F24" s="38"/>
      <c r="G24" s="38"/>
      <c r="H24" s="38"/>
      <c r="I24" s="40"/>
      <c r="J24" s="38"/>
      <c r="K24" s="38"/>
      <c r="L24" s="48"/>
      <c r="M24" s="62"/>
      <c r="N24" s="48"/>
      <c r="O24" s="63"/>
      <c r="P24" s="48"/>
    </row>
    <row r="25" spans="1:16" ht="12.75">
      <c r="A25" s="38"/>
      <c r="B25" s="39"/>
      <c r="C25" s="38"/>
      <c r="D25" s="38"/>
      <c r="E25" s="38"/>
      <c r="F25" s="38"/>
      <c r="G25" s="38"/>
      <c r="H25" s="38"/>
      <c r="I25" s="40"/>
      <c r="J25" s="38"/>
      <c r="K25" s="38"/>
      <c r="L25" s="48"/>
      <c r="M25" s="62"/>
      <c r="N25" s="48"/>
      <c r="O25" s="63"/>
      <c r="P25" s="48"/>
    </row>
    <row r="26" spans="1:16" ht="12.75">
      <c r="A26" s="38"/>
      <c r="B26" s="39"/>
      <c r="C26" s="38"/>
      <c r="D26" s="38"/>
      <c r="E26" s="38"/>
      <c r="F26" s="38"/>
      <c r="G26" s="38"/>
      <c r="H26" s="38"/>
      <c r="I26" s="40"/>
      <c r="J26" s="38"/>
      <c r="K26" s="38"/>
      <c r="L26" s="48"/>
      <c r="M26" s="62"/>
      <c r="N26" s="48"/>
      <c r="O26" s="63"/>
      <c r="P26" s="48"/>
    </row>
    <row r="27" spans="1:16" ht="12.75">
      <c r="A27" s="38"/>
      <c r="B27" s="39"/>
      <c r="C27" s="38"/>
      <c r="D27" s="38"/>
      <c r="E27" s="38"/>
      <c r="F27" s="38"/>
      <c r="G27" s="38"/>
      <c r="H27" s="38"/>
      <c r="I27" s="40"/>
      <c r="J27" s="38"/>
      <c r="K27" s="38"/>
      <c r="L27" s="48"/>
      <c r="M27" s="62"/>
      <c r="N27" s="48"/>
      <c r="O27" s="63"/>
      <c r="P27" s="48"/>
    </row>
  </sheetData>
  <printOptions/>
  <pageMargins left="0.75" right="0.75" top="1" bottom="1" header="0.4921259845" footer="0.4921259845"/>
  <pageSetup orientation="portrait" paperSize="9"/>
  <legacyDrawing r:id="rId2"/>
</worksheet>
</file>

<file path=xl/worksheets/sheet6.xml><?xml version="1.0" encoding="utf-8"?>
<worksheet xmlns="http://schemas.openxmlformats.org/spreadsheetml/2006/main" xmlns:r="http://schemas.openxmlformats.org/officeDocument/2006/relationships">
  <dimension ref="A1:Q27"/>
  <sheetViews>
    <sheetView workbookViewId="0" topLeftCell="A1">
      <selection activeCell="A1" sqref="A1"/>
    </sheetView>
  </sheetViews>
  <sheetFormatPr defaultColWidth="11.421875" defaultRowHeight="12.75"/>
  <cols>
    <col min="1" max="1" width="21.57421875" style="0" customWidth="1"/>
    <col min="2" max="2" width="8.140625" style="1" bestFit="1" customWidth="1"/>
    <col min="3" max="3" width="7.00390625" style="0" bestFit="1" customWidth="1"/>
    <col min="4" max="4" width="9.8515625" style="0" bestFit="1" customWidth="1"/>
    <col min="5" max="5" width="7.140625" style="0" bestFit="1" customWidth="1"/>
    <col min="6" max="6" width="9.140625" style="0" bestFit="1" customWidth="1"/>
    <col min="7" max="7" width="6.140625" style="0" bestFit="1" customWidth="1"/>
    <col min="8" max="8" width="10.00390625" style="0" bestFit="1" customWidth="1"/>
    <col min="9" max="9" width="4.421875" style="0" bestFit="1" customWidth="1"/>
    <col min="10" max="10" width="6.421875" style="0" bestFit="1" customWidth="1"/>
    <col min="11" max="11" width="6.7109375" style="51" customWidth="1"/>
    <col min="12" max="12" width="6.7109375" style="53" customWidth="1"/>
    <col min="13" max="13" width="6.7109375" style="51" customWidth="1"/>
    <col min="14" max="14" width="6.7109375" style="54" customWidth="1"/>
    <col min="15" max="15" width="5.8515625" style="51" customWidth="1"/>
    <col min="16" max="16" width="19.421875" style="51" bestFit="1" customWidth="1"/>
    <col min="17" max="17" width="8.57421875" style="52" bestFit="1" customWidth="1"/>
  </cols>
  <sheetData>
    <row r="1" spans="1:14" ht="12.75">
      <c r="A1" s="2" t="s">
        <v>82</v>
      </c>
      <c r="K1" s="7" t="s">
        <v>19</v>
      </c>
      <c r="L1" s="8"/>
      <c r="M1" s="9" t="s">
        <v>17</v>
      </c>
      <c r="N1" s="10"/>
    </row>
    <row r="2" spans="11:14" ht="12.75">
      <c r="K2" s="7" t="s">
        <v>18</v>
      </c>
      <c r="L2" s="8"/>
      <c r="M2" s="9" t="s">
        <v>20</v>
      </c>
      <c r="N2" s="10"/>
    </row>
    <row r="3" spans="1:17" ht="12.75">
      <c r="A3" s="12" t="s">
        <v>10</v>
      </c>
      <c r="B3" s="13" t="s">
        <v>11</v>
      </c>
      <c r="C3" s="12" t="s">
        <v>0</v>
      </c>
      <c r="D3" s="12" t="s">
        <v>2</v>
      </c>
      <c r="E3" s="12" t="s">
        <v>4</v>
      </c>
      <c r="F3" s="12" t="s">
        <v>6</v>
      </c>
      <c r="G3" s="12" t="s">
        <v>5</v>
      </c>
      <c r="H3" s="12" t="s">
        <v>13</v>
      </c>
      <c r="I3" s="12" t="s">
        <v>8</v>
      </c>
      <c r="J3" s="12" t="s">
        <v>9</v>
      </c>
      <c r="K3" s="15" t="s">
        <v>8</v>
      </c>
      <c r="L3" s="16" t="s">
        <v>9</v>
      </c>
      <c r="M3" s="17" t="s">
        <v>9</v>
      </c>
      <c r="N3" s="18" t="s">
        <v>8</v>
      </c>
      <c r="P3" s="31" t="s">
        <v>87</v>
      </c>
      <c r="Q3" s="32">
        <v>399</v>
      </c>
    </row>
    <row r="4" spans="1:17" ht="12.75">
      <c r="A4" s="19" t="s">
        <v>83</v>
      </c>
      <c r="B4" s="20">
        <v>41684</v>
      </c>
      <c r="C4" s="19" t="s">
        <v>67</v>
      </c>
      <c r="D4" s="19" t="s">
        <v>55</v>
      </c>
      <c r="E4" s="19">
        <v>105</v>
      </c>
      <c r="F4" s="19" t="s">
        <v>7</v>
      </c>
      <c r="G4" s="19" t="s">
        <v>16</v>
      </c>
      <c r="H4" s="19" t="s">
        <v>75</v>
      </c>
      <c r="I4" s="19">
        <v>35</v>
      </c>
      <c r="J4" s="19">
        <v>4297</v>
      </c>
      <c r="K4" s="22">
        <v>1</v>
      </c>
      <c r="L4" s="23">
        <f>J4*K4/I4</f>
        <v>122.77142857142857</v>
      </c>
      <c r="M4" s="24">
        <v>1000</v>
      </c>
      <c r="N4" s="25">
        <f>I4*M4/J4</f>
        <v>8.145217593670003</v>
      </c>
      <c r="P4" s="31"/>
      <c r="Q4" s="35"/>
    </row>
    <row r="5" spans="1:17" ht="12.75">
      <c r="A5" s="19" t="s">
        <v>84</v>
      </c>
      <c r="B5" s="20">
        <v>41684</v>
      </c>
      <c r="C5" s="19" t="s">
        <v>67</v>
      </c>
      <c r="D5" s="19" t="s">
        <v>55</v>
      </c>
      <c r="E5" s="19">
        <v>105</v>
      </c>
      <c r="F5" s="19" t="s">
        <v>7</v>
      </c>
      <c r="G5" s="19" t="s">
        <v>16</v>
      </c>
      <c r="H5" s="19">
        <v>0.32</v>
      </c>
      <c r="I5" s="19">
        <v>14</v>
      </c>
      <c r="J5" s="19">
        <v>5582</v>
      </c>
      <c r="K5" s="22">
        <v>1</v>
      </c>
      <c r="L5" s="23">
        <f>J5*K5/I5</f>
        <v>398.7142857142857</v>
      </c>
      <c r="M5" s="24">
        <v>1000</v>
      </c>
      <c r="N5" s="25">
        <f>I5*M5/J5</f>
        <v>2.508061626657112</v>
      </c>
      <c r="P5" s="31" t="s">
        <v>49</v>
      </c>
      <c r="Q5" s="32">
        <v>1</v>
      </c>
    </row>
    <row r="6" spans="1:17" ht="12.75">
      <c r="A6" s="19" t="s">
        <v>85</v>
      </c>
      <c r="B6" s="20">
        <v>41684</v>
      </c>
      <c r="C6" s="19" t="s">
        <v>67</v>
      </c>
      <c r="D6" s="19" t="s">
        <v>55</v>
      </c>
      <c r="E6" s="19">
        <v>105</v>
      </c>
      <c r="F6" s="19" t="s">
        <v>7</v>
      </c>
      <c r="G6" s="19" t="s">
        <v>16</v>
      </c>
      <c r="H6" s="19">
        <v>0.32</v>
      </c>
      <c r="I6" s="19">
        <v>12</v>
      </c>
      <c r="J6" s="19">
        <v>4764</v>
      </c>
      <c r="K6" s="22">
        <v>1</v>
      </c>
      <c r="L6" s="23">
        <f>J6*K6/I6</f>
        <v>397</v>
      </c>
      <c r="M6" s="24">
        <v>1000</v>
      </c>
      <c r="N6" s="25">
        <f>I6*M6/J6</f>
        <v>2.5188916876574305</v>
      </c>
      <c r="P6" s="31" t="s">
        <v>48</v>
      </c>
      <c r="Q6" s="68">
        <f>Q5/Q3</f>
        <v>0.002506265664160401</v>
      </c>
    </row>
    <row r="7" spans="1:17" ht="12.75">
      <c r="A7" s="19" t="s">
        <v>86</v>
      </c>
      <c r="B7" s="20">
        <v>41684</v>
      </c>
      <c r="C7" s="19" t="s">
        <v>67</v>
      </c>
      <c r="D7" s="19" t="s">
        <v>55</v>
      </c>
      <c r="E7" s="19">
        <v>105</v>
      </c>
      <c r="F7" s="19" t="s">
        <v>7</v>
      </c>
      <c r="G7" s="19" t="s">
        <v>16</v>
      </c>
      <c r="H7" s="19">
        <v>0.32</v>
      </c>
      <c r="I7" s="19">
        <v>13</v>
      </c>
      <c r="J7" s="19">
        <v>5191</v>
      </c>
      <c r="K7" s="22">
        <v>1</v>
      </c>
      <c r="L7" s="23">
        <f>J7*K7/I7</f>
        <v>399.3076923076923</v>
      </c>
      <c r="M7" s="24">
        <v>1000</v>
      </c>
      <c r="N7" s="25">
        <f>I7*M7/J7</f>
        <v>2.504334424966288</v>
      </c>
      <c r="P7" s="31"/>
      <c r="Q7" s="34"/>
    </row>
    <row r="8" spans="1:17" ht="12.75">
      <c r="A8" s="19"/>
      <c r="B8" s="20"/>
      <c r="C8" s="19"/>
      <c r="D8" s="19"/>
      <c r="E8" s="19"/>
      <c r="F8" s="19"/>
      <c r="G8" s="19"/>
      <c r="H8" s="19"/>
      <c r="I8" s="19"/>
      <c r="J8" s="19"/>
      <c r="K8" s="22"/>
      <c r="L8" s="23"/>
      <c r="M8" s="24"/>
      <c r="N8" s="25"/>
      <c r="P8" s="31" t="s">
        <v>50</v>
      </c>
      <c r="Q8" s="32">
        <v>5191</v>
      </c>
    </row>
    <row r="9" spans="1:17" ht="12.75">
      <c r="A9" s="19"/>
      <c r="B9" s="20"/>
      <c r="C9" s="19"/>
      <c r="D9" s="19"/>
      <c r="E9" s="19"/>
      <c r="F9" s="19"/>
      <c r="G9" s="19"/>
      <c r="H9" s="19"/>
      <c r="I9" s="19"/>
      <c r="J9" s="19"/>
      <c r="K9" s="22"/>
      <c r="L9" s="23"/>
      <c r="M9" s="24"/>
      <c r="N9" s="25"/>
      <c r="P9" s="31" t="s">
        <v>50</v>
      </c>
      <c r="Q9" s="32">
        <v>15</v>
      </c>
    </row>
    <row r="10" spans="1:17" ht="12.75">
      <c r="A10" s="19"/>
      <c r="B10" s="20"/>
      <c r="C10" s="19"/>
      <c r="D10" s="19"/>
      <c r="E10" s="19"/>
      <c r="F10" s="19"/>
      <c r="G10" s="19"/>
      <c r="H10" s="19"/>
      <c r="I10" s="19"/>
      <c r="J10" s="19"/>
      <c r="K10" s="22"/>
      <c r="L10" s="23"/>
      <c r="M10" s="24"/>
      <c r="N10" s="25"/>
      <c r="P10" s="31" t="s">
        <v>51</v>
      </c>
      <c r="Q10" s="66">
        <f>SQRT(Q8^2+Q9^2)</f>
        <v>5191.021672079592</v>
      </c>
    </row>
    <row r="11" spans="1:17" ht="12.75">
      <c r="A11" s="19"/>
      <c r="B11" s="20"/>
      <c r="C11" s="19"/>
      <c r="D11" s="19"/>
      <c r="E11" s="19"/>
      <c r="F11" s="19"/>
      <c r="G11" s="19"/>
      <c r="H11" s="19"/>
      <c r="I11" s="19"/>
      <c r="J11" s="19"/>
      <c r="K11" s="22"/>
      <c r="L11" s="23"/>
      <c r="M11" s="24"/>
      <c r="N11" s="25"/>
      <c r="P11" s="31" t="s">
        <v>53</v>
      </c>
      <c r="Q11" s="68">
        <f>Q10/Q3</f>
        <v>13.010079378645592</v>
      </c>
    </row>
    <row r="12" spans="1:15" ht="12.75">
      <c r="A12" s="38"/>
      <c r="B12" s="39"/>
      <c r="C12" s="38"/>
      <c r="D12" s="38"/>
      <c r="E12" s="38"/>
      <c r="F12" s="38"/>
      <c r="G12" s="38"/>
      <c r="H12" s="38"/>
      <c r="I12" s="38"/>
      <c r="J12" s="38"/>
      <c r="K12" s="48"/>
      <c r="L12" s="62"/>
      <c r="M12" s="48"/>
      <c r="N12" s="63"/>
      <c r="O12" s="48"/>
    </row>
    <row r="13" spans="1:15" ht="12.75">
      <c r="A13" s="48"/>
      <c r="B13" s="39"/>
      <c r="C13" s="38"/>
      <c r="D13" s="38"/>
      <c r="E13" s="38"/>
      <c r="F13" s="38"/>
      <c r="G13" s="38"/>
      <c r="H13" s="38"/>
      <c r="I13" s="38"/>
      <c r="J13" s="38"/>
      <c r="K13" s="48"/>
      <c r="L13" s="62"/>
      <c r="M13" s="48"/>
      <c r="N13" s="63"/>
      <c r="O13" s="48"/>
    </row>
    <row r="14" spans="1:15" ht="12.75">
      <c r="A14" s="48"/>
      <c r="B14" s="39"/>
      <c r="C14" s="38"/>
      <c r="D14" s="38"/>
      <c r="E14" s="38"/>
      <c r="F14" s="38"/>
      <c r="G14" s="38"/>
      <c r="H14" s="38"/>
      <c r="I14" s="38"/>
      <c r="J14" s="38"/>
      <c r="K14" s="48"/>
      <c r="L14" s="62"/>
      <c r="M14" s="48"/>
      <c r="N14" s="63"/>
      <c r="O14" s="48"/>
    </row>
    <row r="15" spans="1:15" ht="12.75">
      <c r="A15" s="38"/>
      <c r="B15" s="39"/>
      <c r="C15" s="38"/>
      <c r="D15" s="38"/>
      <c r="E15" s="38"/>
      <c r="F15" s="38"/>
      <c r="G15" s="38"/>
      <c r="H15" s="38"/>
      <c r="I15" s="38"/>
      <c r="J15" s="38"/>
      <c r="K15" s="48"/>
      <c r="L15" s="62"/>
      <c r="M15" s="48"/>
      <c r="N15" s="63"/>
      <c r="O15" s="48"/>
    </row>
    <row r="16" spans="1:15" ht="12.75">
      <c r="A16" s="38"/>
      <c r="B16" s="39"/>
      <c r="C16" s="38"/>
      <c r="D16" s="38"/>
      <c r="E16" s="38"/>
      <c r="F16" s="38"/>
      <c r="G16" s="38"/>
      <c r="H16" s="38"/>
      <c r="I16" s="38"/>
      <c r="J16" s="38"/>
      <c r="K16" s="48"/>
      <c r="L16" s="62"/>
      <c r="M16" s="48"/>
      <c r="N16" s="63"/>
      <c r="O16" s="48"/>
    </row>
    <row r="17" spans="1:15" ht="12.75">
      <c r="A17" s="38"/>
      <c r="B17" s="39"/>
      <c r="C17" s="38"/>
      <c r="D17" s="38"/>
      <c r="E17" s="38"/>
      <c r="F17" s="38"/>
      <c r="G17" s="38"/>
      <c r="H17" s="38"/>
      <c r="I17" s="38"/>
      <c r="J17" s="38"/>
      <c r="K17" s="48"/>
      <c r="L17" s="62"/>
      <c r="M17" s="48"/>
      <c r="N17" s="63"/>
      <c r="O17" s="48"/>
    </row>
    <row r="18" spans="1:15" ht="12.75">
      <c r="A18" s="38"/>
      <c r="B18" s="39"/>
      <c r="C18" s="38"/>
      <c r="D18" s="38"/>
      <c r="E18" s="38"/>
      <c r="F18" s="38"/>
      <c r="G18" s="38"/>
      <c r="H18" s="38"/>
      <c r="I18" s="38"/>
      <c r="J18" s="38"/>
      <c r="K18" s="48"/>
      <c r="L18" s="62"/>
      <c r="M18" s="48"/>
      <c r="N18" s="63"/>
      <c r="O18" s="48"/>
    </row>
    <row r="19" spans="1:15" ht="12.75">
      <c r="A19" s="38"/>
      <c r="B19" s="39"/>
      <c r="C19" s="38"/>
      <c r="D19" s="38"/>
      <c r="E19" s="38"/>
      <c r="F19" s="38"/>
      <c r="G19" s="38"/>
      <c r="H19" s="38"/>
      <c r="I19" s="38"/>
      <c r="J19" s="38"/>
      <c r="K19" s="48"/>
      <c r="L19" s="62"/>
      <c r="M19" s="48"/>
      <c r="N19" s="63"/>
      <c r="O19" s="48"/>
    </row>
    <row r="20" spans="1:15" ht="12.75">
      <c r="A20" s="38"/>
      <c r="B20" s="39"/>
      <c r="C20" s="38"/>
      <c r="D20" s="38"/>
      <c r="E20" s="38"/>
      <c r="F20" s="38"/>
      <c r="G20" s="38"/>
      <c r="H20" s="38"/>
      <c r="I20" s="38"/>
      <c r="J20" s="38"/>
      <c r="K20" s="48"/>
      <c r="L20" s="62"/>
      <c r="M20" s="48"/>
      <c r="N20" s="63"/>
      <c r="O20" s="48"/>
    </row>
    <row r="21" spans="1:15" ht="12.75">
      <c r="A21" s="38"/>
      <c r="B21" s="39"/>
      <c r="C21" s="38"/>
      <c r="D21" s="38"/>
      <c r="E21" s="38"/>
      <c r="F21" s="38"/>
      <c r="G21" s="38"/>
      <c r="H21" s="38"/>
      <c r="I21" s="38"/>
      <c r="J21" s="38"/>
      <c r="K21" s="48"/>
      <c r="L21" s="62"/>
      <c r="M21" s="48"/>
      <c r="N21" s="63"/>
      <c r="O21" s="48"/>
    </row>
    <row r="22" spans="1:15" ht="12.75">
      <c r="A22" s="45"/>
      <c r="B22" s="46"/>
      <c r="C22" s="45"/>
      <c r="D22" s="45"/>
      <c r="E22" s="45"/>
      <c r="F22" s="45"/>
      <c r="G22" s="45"/>
      <c r="H22" s="45"/>
      <c r="I22" s="45"/>
      <c r="J22" s="45"/>
      <c r="K22" s="48"/>
      <c r="L22" s="62"/>
      <c r="M22" s="48"/>
      <c r="N22" s="63"/>
      <c r="O22" s="48"/>
    </row>
    <row r="23" spans="1:15" ht="12.75">
      <c r="A23" s="38"/>
      <c r="B23" s="39"/>
      <c r="C23" s="38"/>
      <c r="D23" s="38"/>
      <c r="E23" s="38"/>
      <c r="F23" s="38"/>
      <c r="G23" s="38"/>
      <c r="H23" s="38"/>
      <c r="I23" s="38"/>
      <c r="J23" s="38"/>
      <c r="K23" s="48"/>
      <c r="L23" s="62"/>
      <c r="M23" s="48"/>
      <c r="N23" s="63"/>
      <c r="O23" s="48"/>
    </row>
    <row r="24" spans="1:15" ht="12.75">
      <c r="A24" s="38"/>
      <c r="B24" s="39"/>
      <c r="C24" s="38"/>
      <c r="D24" s="38"/>
      <c r="E24" s="38"/>
      <c r="F24" s="38"/>
      <c r="G24" s="38"/>
      <c r="H24" s="38"/>
      <c r="I24" s="38"/>
      <c r="J24" s="38"/>
      <c r="K24" s="48"/>
      <c r="L24" s="62"/>
      <c r="M24" s="48"/>
      <c r="N24" s="63"/>
      <c r="O24" s="48"/>
    </row>
    <row r="25" spans="1:15" ht="12.75">
      <c r="A25" s="38"/>
      <c r="B25" s="39"/>
      <c r="C25" s="38"/>
      <c r="D25" s="38"/>
      <c r="E25" s="38"/>
      <c r="F25" s="38"/>
      <c r="G25" s="38"/>
      <c r="H25" s="38"/>
      <c r="I25" s="38"/>
      <c r="J25" s="38"/>
      <c r="K25" s="48"/>
      <c r="L25" s="62"/>
      <c r="M25" s="48"/>
      <c r="N25" s="63"/>
      <c r="O25" s="48"/>
    </row>
    <row r="26" spans="1:15" ht="12.75">
      <c r="A26" s="38"/>
      <c r="B26" s="39"/>
      <c r="C26" s="38"/>
      <c r="D26" s="38"/>
      <c r="E26" s="38"/>
      <c r="F26" s="38"/>
      <c r="G26" s="38"/>
      <c r="H26" s="38"/>
      <c r="I26" s="38"/>
      <c r="J26" s="38"/>
      <c r="K26" s="48"/>
      <c r="L26" s="62"/>
      <c r="M26" s="48"/>
      <c r="N26" s="63"/>
      <c r="O26" s="48"/>
    </row>
    <row r="27" spans="1:15" ht="12.75">
      <c r="A27" s="38"/>
      <c r="B27" s="39"/>
      <c r="C27" s="38"/>
      <c r="D27" s="38"/>
      <c r="E27" s="38"/>
      <c r="F27" s="38"/>
      <c r="G27" s="38"/>
      <c r="H27" s="38"/>
      <c r="I27" s="38"/>
      <c r="J27" s="38"/>
      <c r="K27" s="48"/>
      <c r="L27" s="62"/>
      <c r="M27" s="48"/>
      <c r="N27" s="63"/>
      <c r="O27" s="48"/>
    </row>
  </sheetData>
  <printOptions/>
  <pageMargins left="0.75" right="0.75" top="1" bottom="1" header="0.4921259845" footer="0.4921259845"/>
  <pageSetup orientation="portrait" paperSize="9"/>
  <legacyDrawing r:id="rId2"/>
</worksheet>
</file>

<file path=xl/worksheets/sheet7.xml><?xml version="1.0" encoding="utf-8"?>
<worksheet xmlns="http://schemas.openxmlformats.org/spreadsheetml/2006/main" xmlns:r="http://schemas.openxmlformats.org/officeDocument/2006/relationships">
  <dimension ref="A1:R27"/>
  <sheetViews>
    <sheetView workbookViewId="0" topLeftCell="A1">
      <selection activeCell="A1" sqref="A1"/>
    </sheetView>
  </sheetViews>
  <sheetFormatPr defaultColWidth="11.421875" defaultRowHeight="12.75"/>
  <cols>
    <col min="1" max="1" width="41.421875" style="51" bestFit="1" customWidth="1"/>
    <col min="2" max="2" width="10.28125" style="51" bestFit="1" customWidth="1"/>
    <col min="3" max="3" width="8.140625" style="50" bestFit="1" customWidth="1"/>
    <col min="4" max="4" width="7.00390625" style="51" bestFit="1" customWidth="1"/>
    <col min="5" max="5" width="11.8515625" style="51" bestFit="1" customWidth="1"/>
    <col min="6" max="6" width="7.140625" style="51" bestFit="1" customWidth="1"/>
    <col min="7" max="7" width="9.140625" style="51" bestFit="1" customWidth="1"/>
    <col min="8" max="8" width="6.140625" style="51" bestFit="1" customWidth="1"/>
    <col min="9" max="9" width="10.00390625" style="51" bestFit="1" customWidth="1"/>
    <col min="10" max="10" width="6.00390625" style="51" customWidth="1"/>
    <col min="11" max="11" width="6.421875" style="51" bestFit="1" customWidth="1"/>
    <col min="12" max="12" width="6.7109375" style="51" customWidth="1"/>
    <col min="13" max="13" width="6.7109375" style="53" customWidth="1"/>
    <col min="14" max="14" width="6.7109375" style="51" customWidth="1"/>
    <col min="15" max="15" width="6.7109375" style="54" customWidth="1"/>
    <col min="16" max="16" width="5.8515625" style="51" customWidth="1"/>
    <col min="17" max="17" width="19.421875" style="51" bestFit="1" customWidth="1"/>
    <col min="18" max="18" width="9.57421875" style="52" customWidth="1"/>
    <col min="19" max="16384" width="11.421875" style="51" customWidth="1"/>
  </cols>
  <sheetData>
    <row r="1" spans="1:2" ht="12.75">
      <c r="A1" s="55" t="s">
        <v>70</v>
      </c>
      <c r="B1" s="55"/>
    </row>
    <row r="2" spans="1:18" s="70" customFormat="1" ht="12.75">
      <c r="A2" s="70" t="s">
        <v>80</v>
      </c>
      <c r="C2" s="71"/>
      <c r="M2" s="72"/>
      <c r="O2" s="73"/>
      <c r="R2" s="74"/>
    </row>
    <row r="3" spans="12:18" ht="12.75">
      <c r="L3" s="7" t="s">
        <v>19</v>
      </c>
      <c r="M3" s="8"/>
      <c r="N3" s="9" t="s">
        <v>17</v>
      </c>
      <c r="O3" s="10"/>
      <c r="Q3" s="31" t="s">
        <v>78</v>
      </c>
      <c r="R3" s="32">
        <v>453</v>
      </c>
    </row>
    <row r="4" spans="12:18" ht="12.75">
      <c r="L4" s="7" t="s">
        <v>18</v>
      </c>
      <c r="M4" s="8"/>
      <c r="N4" s="9" t="s">
        <v>20</v>
      </c>
      <c r="O4" s="10"/>
      <c r="Q4" s="31"/>
      <c r="R4" s="35"/>
    </row>
    <row r="5" spans="1:18" ht="12.75">
      <c r="A5" s="56" t="s">
        <v>10</v>
      </c>
      <c r="B5" s="56" t="s">
        <v>71</v>
      </c>
      <c r="C5" s="57" t="s">
        <v>11</v>
      </c>
      <c r="D5" s="56" t="s">
        <v>0</v>
      </c>
      <c r="E5" s="56" t="s">
        <v>2</v>
      </c>
      <c r="F5" s="56" t="s">
        <v>4</v>
      </c>
      <c r="G5" s="56" t="s">
        <v>6</v>
      </c>
      <c r="H5" s="56" t="s">
        <v>5</v>
      </c>
      <c r="I5" s="56" t="s">
        <v>13</v>
      </c>
      <c r="J5" s="56" t="s">
        <v>8</v>
      </c>
      <c r="K5" s="56" t="s">
        <v>9</v>
      </c>
      <c r="L5" s="15" t="s">
        <v>8</v>
      </c>
      <c r="M5" s="16" t="s">
        <v>9</v>
      </c>
      <c r="N5" s="17" t="s">
        <v>9</v>
      </c>
      <c r="O5" s="18" t="s">
        <v>8</v>
      </c>
      <c r="Q5" s="31" t="s">
        <v>49</v>
      </c>
      <c r="R5" s="32">
        <v>7</v>
      </c>
    </row>
    <row r="6" spans="1:18" ht="12.75">
      <c r="A6" s="58" t="s">
        <v>76</v>
      </c>
      <c r="B6" s="59" t="s">
        <v>72</v>
      </c>
      <c r="C6" s="60">
        <v>41683</v>
      </c>
      <c r="D6" s="58" t="s">
        <v>73</v>
      </c>
      <c r="E6" s="59"/>
      <c r="F6" s="58" t="s">
        <v>74</v>
      </c>
      <c r="G6" s="59" t="s">
        <v>7</v>
      </c>
      <c r="H6" s="58" t="s">
        <v>16</v>
      </c>
      <c r="I6" s="58" t="s">
        <v>75</v>
      </c>
      <c r="J6" s="69">
        <v>6</v>
      </c>
      <c r="K6" s="69">
        <v>2708</v>
      </c>
      <c r="L6" s="22">
        <v>1</v>
      </c>
      <c r="M6" s="23">
        <f>K6*L6/J6</f>
        <v>451.3333333333333</v>
      </c>
      <c r="N6" s="24">
        <v>1000</v>
      </c>
      <c r="O6" s="25">
        <f>J6*N6/K6</f>
        <v>2.2156573116691285</v>
      </c>
      <c r="Q6" s="31" t="s">
        <v>48</v>
      </c>
      <c r="R6" s="35">
        <f>R5/R3</f>
        <v>0.01545253863134658</v>
      </c>
    </row>
    <row r="7" spans="1:18" ht="12.75">
      <c r="A7" s="58" t="s">
        <v>76</v>
      </c>
      <c r="B7" s="59" t="s">
        <v>72</v>
      </c>
      <c r="C7" s="60">
        <v>41683</v>
      </c>
      <c r="D7" s="58" t="s">
        <v>73</v>
      </c>
      <c r="E7" s="59"/>
      <c r="F7" s="58" t="s">
        <v>74</v>
      </c>
      <c r="G7" s="59" t="s">
        <v>7</v>
      </c>
      <c r="H7" s="58" t="s">
        <v>16</v>
      </c>
      <c r="I7" s="58" t="s">
        <v>75</v>
      </c>
      <c r="J7" s="69">
        <v>6.708</v>
      </c>
      <c r="K7" s="69">
        <v>3021</v>
      </c>
      <c r="L7" s="22">
        <v>1</v>
      </c>
      <c r="M7" s="23">
        <f>K7*L7/J7</f>
        <v>450.35778175313055</v>
      </c>
      <c r="N7" s="24">
        <v>1000</v>
      </c>
      <c r="O7" s="25">
        <f>J7*N7/K7</f>
        <v>2.2204568023833167</v>
      </c>
      <c r="Q7" s="31"/>
      <c r="R7" s="34"/>
    </row>
    <row r="8" spans="1:18" ht="12.75">
      <c r="A8" s="58" t="s">
        <v>79</v>
      </c>
      <c r="B8" s="67" t="s">
        <v>72</v>
      </c>
      <c r="C8" s="60">
        <v>41684</v>
      </c>
      <c r="D8" s="58" t="s">
        <v>73</v>
      </c>
      <c r="E8" s="58"/>
      <c r="F8" s="58" t="s">
        <v>74</v>
      </c>
      <c r="G8" s="59" t="s">
        <v>7</v>
      </c>
      <c r="H8" s="58" t="s">
        <v>12</v>
      </c>
      <c r="I8" s="58" t="s">
        <v>75</v>
      </c>
      <c r="J8" s="69">
        <v>3.5</v>
      </c>
      <c r="K8" s="69">
        <v>1589</v>
      </c>
      <c r="L8" s="22">
        <v>1</v>
      </c>
      <c r="M8" s="23">
        <f>K8*L8/J8</f>
        <v>454</v>
      </c>
      <c r="N8" s="24">
        <v>1000</v>
      </c>
      <c r="O8" s="25">
        <f>J8*N8/K8</f>
        <v>2.202643171806167</v>
      </c>
      <c r="Q8" s="31" t="s">
        <v>50</v>
      </c>
      <c r="R8" s="32">
        <v>1585</v>
      </c>
    </row>
    <row r="9" spans="1:18" ht="12.75">
      <c r="A9" s="58" t="s">
        <v>79</v>
      </c>
      <c r="B9" s="67" t="s">
        <v>72</v>
      </c>
      <c r="C9" s="60">
        <v>41684</v>
      </c>
      <c r="D9" s="58" t="s">
        <v>73</v>
      </c>
      <c r="E9" s="58"/>
      <c r="F9" s="58" t="s">
        <v>74</v>
      </c>
      <c r="G9" s="59" t="s">
        <v>7</v>
      </c>
      <c r="H9" s="58" t="s">
        <v>12</v>
      </c>
      <c r="I9" s="58" t="s">
        <v>75</v>
      </c>
      <c r="J9" s="69">
        <v>3.5</v>
      </c>
      <c r="K9" s="69">
        <v>1586</v>
      </c>
      <c r="L9" s="22">
        <v>1</v>
      </c>
      <c r="M9" s="23">
        <f>K9*L9/J9</f>
        <v>453.14285714285717</v>
      </c>
      <c r="N9" s="24">
        <v>1000</v>
      </c>
      <c r="O9" s="25">
        <f>J9*N9/K9</f>
        <v>2.2068095838587642</v>
      </c>
      <c r="Q9" s="31" t="s">
        <v>50</v>
      </c>
      <c r="R9" s="32">
        <v>46</v>
      </c>
    </row>
    <row r="10" spans="1:18" ht="12.75">
      <c r="A10" s="58"/>
      <c r="B10" s="58"/>
      <c r="C10" s="60"/>
      <c r="D10" s="58"/>
      <c r="E10" s="58"/>
      <c r="F10" s="58"/>
      <c r="G10" s="58"/>
      <c r="H10" s="58"/>
      <c r="I10" s="58"/>
      <c r="J10" s="58"/>
      <c r="K10" s="58"/>
      <c r="L10" s="22"/>
      <c r="M10" s="23"/>
      <c r="N10" s="24"/>
      <c r="O10" s="25"/>
      <c r="Q10" s="31" t="s">
        <v>51</v>
      </c>
      <c r="R10" s="66">
        <f>SQRT(R8^2+R9^2)</f>
        <v>1585.6673673882553</v>
      </c>
    </row>
    <row r="11" spans="1:18" ht="12.75">
      <c r="A11" s="58"/>
      <c r="B11" s="58"/>
      <c r="C11" s="60"/>
      <c r="D11" s="58"/>
      <c r="E11" s="58"/>
      <c r="F11" s="58"/>
      <c r="G11" s="58"/>
      <c r="H11" s="58"/>
      <c r="I11" s="58"/>
      <c r="J11" s="58"/>
      <c r="K11" s="58"/>
      <c r="L11" s="22"/>
      <c r="M11" s="23"/>
      <c r="N11" s="24"/>
      <c r="O11" s="25"/>
      <c r="Q11" s="31" t="s">
        <v>53</v>
      </c>
      <c r="R11" s="49">
        <f>R10/R3</f>
        <v>3.5003694644332346</v>
      </c>
    </row>
    <row r="12" spans="1:16" ht="12.75">
      <c r="A12" s="48"/>
      <c r="B12" s="48"/>
      <c r="C12" s="61"/>
      <c r="D12" s="48"/>
      <c r="E12" s="48"/>
      <c r="F12" s="48"/>
      <c r="G12" s="48"/>
      <c r="H12" s="48"/>
      <c r="I12" s="48"/>
      <c r="J12" s="48"/>
      <c r="K12" s="48"/>
      <c r="L12" s="48"/>
      <c r="M12" s="62"/>
      <c r="N12" s="48"/>
      <c r="O12" s="63"/>
      <c r="P12" s="48"/>
    </row>
    <row r="13" spans="1:15" s="48" customFormat="1" ht="12.75">
      <c r="A13" s="67" t="s">
        <v>72</v>
      </c>
      <c r="B13" s="48" t="s">
        <v>77</v>
      </c>
      <c r="C13" s="61"/>
      <c r="M13" s="62"/>
      <c r="O13" s="63"/>
    </row>
    <row r="14" spans="1:18" ht="12.75">
      <c r="A14" s="48"/>
      <c r="B14" s="48"/>
      <c r="C14" s="61"/>
      <c r="D14" s="48"/>
      <c r="E14" s="48"/>
      <c r="F14" s="48"/>
      <c r="G14" s="48"/>
      <c r="H14" s="48"/>
      <c r="I14" s="48"/>
      <c r="J14" s="48"/>
      <c r="K14" s="48"/>
      <c r="L14" s="48"/>
      <c r="M14" s="62"/>
      <c r="N14" s="48"/>
      <c r="O14" s="63"/>
      <c r="P14" s="48"/>
      <c r="R14" s="51"/>
    </row>
    <row r="15" spans="1:16" ht="12.75">
      <c r="A15" s="48"/>
      <c r="B15" s="48"/>
      <c r="C15" s="61"/>
      <c r="D15" s="48"/>
      <c r="E15" s="48"/>
      <c r="F15" s="48"/>
      <c r="G15" s="48"/>
      <c r="H15" s="48"/>
      <c r="I15" s="48"/>
      <c r="J15" s="48"/>
      <c r="K15" s="48"/>
      <c r="L15" s="48"/>
      <c r="M15" s="62"/>
      <c r="N15" s="48"/>
      <c r="O15" s="63"/>
      <c r="P15" s="48"/>
    </row>
    <row r="16" spans="1:16" ht="12.75">
      <c r="A16" s="48"/>
      <c r="B16" s="48"/>
      <c r="C16" s="61"/>
      <c r="D16" s="48"/>
      <c r="E16" s="48"/>
      <c r="F16" s="48"/>
      <c r="G16" s="48"/>
      <c r="H16" s="48"/>
      <c r="I16" s="48"/>
      <c r="J16" s="48"/>
      <c r="K16" s="48"/>
      <c r="L16" s="48"/>
      <c r="M16" s="62"/>
      <c r="N16" s="48"/>
      <c r="O16" s="63"/>
      <c r="P16" s="48"/>
    </row>
    <row r="17" spans="1:16" ht="12.75">
      <c r="A17" s="48"/>
      <c r="B17" s="48"/>
      <c r="C17" s="61"/>
      <c r="D17" s="48"/>
      <c r="E17" s="48"/>
      <c r="F17" s="48"/>
      <c r="G17" s="48"/>
      <c r="H17" s="48"/>
      <c r="I17" s="48"/>
      <c r="J17" s="48"/>
      <c r="K17" s="48"/>
      <c r="L17" s="48"/>
      <c r="M17" s="62"/>
      <c r="N17" s="48"/>
      <c r="O17" s="63"/>
      <c r="P17" s="48"/>
    </row>
    <row r="18" spans="1:16" ht="12.75">
      <c r="A18" s="48"/>
      <c r="B18" s="48"/>
      <c r="C18" s="61"/>
      <c r="D18" s="48"/>
      <c r="E18" s="48"/>
      <c r="F18" s="48"/>
      <c r="G18" s="48"/>
      <c r="H18" s="48"/>
      <c r="I18" s="48"/>
      <c r="J18" s="48"/>
      <c r="K18" s="48"/>
      <c r="L18" s="48"/>
      <c r="M18" s="62"/>
      <c r="N18" s="48"/>
      <c r="O18" s="63"/>
      <c r="P18" s="48"/>
    </row>
    <row r="19" spans="1:16" ht="12.75">
      <c r="A19" s="48"/>
      <c r="B19" s="48"/>
      <c r="C19" s="61"/>
      <c r="D19" s="48"/>
      <c r="E19" s="48"/>
      <c r="F19" s="48"/>
      <c r="G19" s="48"/>
      <c r="H19" s="48"/>
      <c r="I19" s="48"/>
      <c r="J19" s="48"/>
      <c r="K19" s="48"/>
      <c r="L19" s="48"/>
      <c r="M19" s="62"/>
      <c r="N19" s="48"/>
      <c r="O19" s="63"/>
      <c r="P19" s="48"/>
    </row>
    <row r="20" spans="1:16" ht="12.75">
      <c r="A20" s="48"/>
      <c r="B20" s="48"/>
      <c r="C20" s="61"/>
      <c r="D20" s="48"/>
      <c r="E20" s="48"/>
      <c r="F20" s="48"/>
      <c r="G20" s="48"/>
      <c r="H20" s="48"/>
      <c r="I20" s="48"/>
      <c r="J20" s="48"/>
      <c r="K20" s="48"/>
      <c r="L20" s="48"/>
      <c r="M20" s="62"/>
      <c r="N20" s="48"/>
      <c r="O20" s="63"/>
      <c r="P20" s="48"/>
    </row>
    <row r="21" spans="1:16" ht="12.75">
      <c r="A21" s="48"/>
      <c r="B21" s="48"/>
      <c r="C21" s="61"/>
      <c r="D21" s="48"/>
      <c r="E21" s="48"/>
      <c r="F21" s="48"/>
      <c r="G21" s="48"/>
      <c r="H21" s="48"/>
      <c r="I21" s="48"/>
      <c r="J21" s="48"/>
      <c r="K21" s="48"/>
      <c r="L21" s="48"/>
      <c r="M21" s="62"/>
      <c r="N21" s="48"/>
      <c r="O21" s="63"/>
      <c r="P21" s="48"/>
    </row>
    <row r="22" spans="1:16" ht="12.75">
      <c r="A22" s="64"/>
      <c r="B22" s="64"/>
      <c r="C22" s="65"/>
      <c r="D22" s="64"/>
      <c r="E22" s="64"/>
      <c r="F22" s="64"/>
      <c r="G22" s="64"/>
      <c r="H22" s="64"/>
      <c r="I22" s="64"/>
      <c r="J22" s="64"/>
      <c r="K22" s="64"/>
      <c r="L22" s="48"/>
      <c r="M22" s="62"/>
      <c r="N22" s="48"/>
      <c r="O22" s="63"/>
      <c r="P22" s="48"/>
    </row>
    <row r="23" spans="1:16" ht="12.75">
      <c r="A23" s="48"/>
      <c r="B23" s="48"/>
      <c r="C23" s="61"/>
      <c r="D23" s="48"/>
      <c r="E23" s="48"/>
      <c r="F23" s="48"/>
      <c r="G23" s="48"/>
      <c r="H23" s="48"/>
      <c r="I23" s="48"/>
      <c r="J23" s="48"/>
      <c r="K23" s="48"/>
      <c r="L23" s="48"/>
      <c r="M23" s="62"/>
      <c r="N23" s="48"/>
      <c r="O23" s="63"/>
      <c r="P23" s="48"/>
    </row>
    <row r="24" spans="1:16" ht="12.75">
      <c r="A24" s="48"/>
      <c r="B24" s="48"/>
      <c r="C24" s="61"/>
      <c r="D24" s="48"/>
      <c r="E24" s="48"/>
      <c r="F24" s="48"/>
      <c r="G24" s="48"/>
      <c r="H24" s="48"/>
      <c r="I24" s="48"/>
      <c r="J24" s="48"/>
      <c r="K24" s="48"/>
      <c r="L24" s="48"/>
      <c r="M24" s="62"/>
      <c r="N24" s="48"/>
      <c r="O24" s="63"/>
      <c r="P24" s="48"/>
    </row>
    <row r="25" spans="1:16" ht="12.75">
      <c r="A25" s="48"/>
      <c r="B25" s="48"/>
      <c r="C25" s="61"/>
      <c r="D25" s="48"/>
      <c r="E25" s="48"/>
      <c r="F25" s="48"/>
      <c r="G25" s="48"/>
      <c r="H25" s="48"/>
      <c r="I25" s="48"/>
      <c r="J25" s="48"/>
      <c r="K25" s="48"/>
      <c r="L25" s="48"/>
      <c r="M25" s="62"/>
      <c r="N25" s="48"/>
      <c r="O25" s="63"/>
      <c r="P25" s="48"/>
    </row>
    <row r="26" spans="1:16" ht="12.75">
      <c r="A26" s="48"/>
      <c r="B26" s="48"/>
      <c r="C26" s="61"/>
      <c r="D26" s="48"/>
      <c r="E26" s="48"/>
      <c r="F26" s="48"/>
      <c r="G26" s="48"/>
      <c r="H26" s="48"/>
      <c r="I26" s="48"/>
      <c r="J26" s="48"/>
      <c r="K26" s="48"/>
      <c r="L26" s="48"/>
      <c r="M26" s="62"/>
      <c r="N26" s="48"/>
      <c r="O26" s="63"/>
      <c r="P26" s="48"/>
    </row>
    <row r="27" spans="1:16" ht="12.75">
      <c r="A27" s="48"/>
      <c r="B27" s="48"/>
      <c r="C27" s="61"/>
      <c r="D27" s="48"/>
      <c r="E27" s="48"/>
      <c r="F27" s="48"/>
      <c r="G27" s="48"/>
      <c r="H27" s="48"/>
      <c r="I27" s="48"/>
      <c r="J27" s="48"/>
      <c r="K27" s="48"/>
      <c r="L27" s="48"/>
      <c r="M27" s="62"/>
      <c r="N27" s="48"/>
      <c r="O27" s="63"/>
      <c r="P27" s="48"/>
    </row>
  </sheetData>
  <printOptions/>
  <pageMargins left="0.75" right="0.75" top="1" bottom="1" header="0.4921259845" footer="0.4921259845"/>
  <pageSetup horizontalDpi="1200" verticalDpi="12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gt</dc:creator>
  <cp:keywords/>
  <dc:description/>
  <cp:lastModifiedBy>tayeb</cp:lastModifiedBy>
  <cp:lastPrinted>2014-09-22T23:19:07Z</cp:lastPrinted>
  <dcterms:created xsi:type="dcterms:W3CDTF">2011-06-13T09:22:42Z</dcterms:created>
  <dcterms:modified xsi:type="dcterms:W3CDTF">2018-04-15T22:18:23Z</dcterms:modified>
  <cp:category/>
  <cp:version/>
  <cp:contentType/>
  <cp:contentStatus/>
</cp:coreProperties>
</file>